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526"/>
  <workbookPr date1904="1" showInkAnnotation="0" autoCompressPictures="0"/>
  <bookViews>
    <workbookView xWindow="160" yWindow="0" windowWidth="22700" windowHeight="16620"/>
  </bookViews>
  <sheets>
    <sheet name="見方・使い方" sheetId="23" r:id="rId1"/>
    <sheet name="p15-＜Ch.-2＞" sheetId="17" r:id="rId2"/>
    <sheet name="p13-ウェーバー＆フェヒナー" sheetId="22" r:id="rId3"/>
    <sheet name="p17-照明率の表" sheetId="14" r:id="rId4"/>
    <sheet name="p17＜Ch.-3＞" sheetId="1" r:id="rId5"/>
    <sheet name="p21-UGR" sheetId="2" r:id="rId6"/>
    <sheet name="p17-Position index" sheetId="21" r:id="rId7"/>
    <sheet name="p39＜Ch.4＞" sheetId="18" r:id="rId8"/>
    <sheet name="p41＜Ch.5＞" sheetId="19" r:id="rId9"/>
    <sheet name="p41-立体角投射率" sheetId="3" r:id="rId10"/>
    <sheet name="p42サンプルケース" sheetId="11" r:id="rId11"/>
  </sheets>
  <definedNames>
    <definedName name="_xlnm.Print_Area" localSheetId="10">p42サンプルケース!$C$3:$AD$35</definedName>
  </definedNames>
  <calcPr calcId="140001" refMode="R1C1" concurrentCalc="0"/>
  <extLst>
    <ext xmlns:mx="http://schemas.microsoft.com/office/mac/excel/2008/main" uri="{7523E5D3-25F3-A5E0-1632-64F254C22452}">
      <mx:ArchID Flags="2"/>
    </ext>
  </extLst>
</workbook>
</file>

<file path=xl/calcChain.xml><?xml version="1.0" encoding="utf-8"?>
<calcChain xmlns="http://schemas.openxmlformats.org/spreadsheetml/2006/main">
  <c r="I7" i="1" l="1"/>
  <c r="E13" i="1"/>
  <c r="E17" i="1"/>
  <c r="U12" i="19"/>
  <c r="U14" i="19"/>
  <c r="U17" i="19"/>
  <c r="U19" i="19"/>
  <c r="H12" i="19"/>
  <c r="H19" i="19"/>
  <c r="H17" i="19"/>
  <c r="Y9" i="19"/>
  <c r="Y8" i="19"/>
  <c r="L9" i="19"/>
  <c r="L8" i="19"/>
  <c r="G4" i="2"/>
  <c r="G16" i="2"/>
  <c r="C16" i="2"/>
  <c r="G5" i="2"/>
  <c r="G6" i="2"/>
  <c r="G7" i="2"/>
  <c r="G8" i="2"/>
  <c r="G9" i="2"/>
  <c r="G10" i="2"/>
  <c r="G11" i="2"/>
  <c r="G12" i="2"/>
  <c r="G13" i="2"/>
  <c r="E15" i="1"/>
  <c r="E27" i="1"/>
  <c r="G8" i="17"/>
  <c r="E11" i="17"/>
  <c r="G11" i="17"/>
  <c r="J11" i="17"/>
  <c r="G21" i="17"/>
  <c r="J21" i="17"/>
  <c r="C17" i="22"/>
  <c r="C11" i="22"/>
  <c r="C12" i="22"/>
  <c r="C19" i="22"/>
  <c r="G15" i="22"/>
  <c r="D6" i="22"/>
  <c r="D13" i="22"/>
  <c r="F5" i="22"/>
  <c r="D8" i="22"/>
  <c r="D19" i="22"/>
  <c r="B13" i="23"/>
  <c r="H40" i="23"/>
  <c r="H39" i="23"/>
  <c r="H36" i="23"/>
  <c r="H35" i="23"/>
  <c r="H34" i="23"/>
  <c r="H33" i="23"/>
  <c r="H32" i="23"/>
  <c r="Y7" i="3"/>
  <c r="Y8" i="3"/>
  <c r="U11" i="3"/>
  <c r="G24" i="22"/>
  <c r="F24" i="22"/>
  <c r="D24" i="22"/>
  <c r="C24" i="22"/>
  <c r="G23" i="22"/>
  <c r="F23" i="22"/>
  <c r="D23" i="22"/>
  <c r="C23" i="22"/>
  <c r="G22" i="22"/>
  <c r="F22" i="22"/>
  <c r="D22" i="22"/>
  <c r="C22" i="22"/>
  <c r="G21" i="22"/>
  <c r="F21" i="22"/>
  <c r="D21" i="22"/>
  <c r="C21" i="22"/>
  <c r="G20" i="22"/>
  <c r="F20" i="22"/>
  <c r="D20" i="22"/>
  <c r="C20" i="22"/>
  <c r="G19" i="22"/>
  <c r="F19" i="22"/>
  <c r="G18" i="22"/>
  <c r="F18" i="22"/>
  <c r="D18" i="22"/>
  <c r="C18" i="22"/>
  <c r="G17" i="22"/>
  <c r="F17" i="22"/>
  <c r="D17" i="22"/>
  <c r="G16" i="22"/>
  <c r="F16" i="22"/>
  <c r="D16" i="22"/>
  <c r="C16" i="22"/>
  <c r="F15" i="22"/>
  <c r="D15" i="22"/>
  <c r="C15" i="22"/>
  <c r="G14" i="22"/>
  <c r="F14" i="22"/>
  <c r="D14" i="22"/>
  <c r="C14" i="22"/>
  <c r="G13" i="22"/>
  <c r="F13" i="22"/>
  <c r="C13" i="22"/>
  <c r="G12" i="22"/>
  <c r="F12" i="22"/>
  <c r="D12" i="22"/>
  <c r="G11" i="22"/>
  <c r="F11" i="22"/>
  <c r="D11" i="22"/>
  <c r="G10" i="22"/>
  <c r="F10" i="22"/>
  <c r="D10" i="22"/>
  <c r="C10" i="22"/>
  <c r="G9" i="22"/>
  <c r="F9" i="22"/>
  <c r="D9" i="22"/>
  <c r="C9" i="22"/>
  <c r="G8" i="22"/>
  <c r="F8" i="22"/>
  <c r="C8" i="22"/>
  <c r="G7" i="22"/>
  <c r="F7" i="22"/>
  <c r="D7" i="22"/>
  <c r="C7" i="22"/>
  <c r="G6" i="22"/>
  <c r="F6" i="22"/>
  <c r="C6" i="22"/>
  <c r="G5" i="22"/>
  <c r="D5" i="22"/>
  <c r="C5" i="22"/>
  <c r="Z35" i="11"/>
  <c r="Y35" i="11"/>
  <c r="Z27" i="11"/>
  <c r="Y27" i="11"/>
  <c r="Z19" i="11"/>
  <c r="Y19" i="11"/>
  <c r="Z11" i="11"/>
  <c r="Y11" i="11"/>
  <c r="X6" i="14"/>
  <c r="M32" i="11"/>
  <c r="M33" i="11"/>
  <c r="L18" i="11"/>
  <c r="L24" i="11"/>
  <c r="L8" i="3"/>
  <c r="L7" i="3"/>
  <c r="H11" i="3"/>
  <c r="H35" i="11"/>
  <c r="H34" i="11"/>
  <c r="H33" i="11"/>
  <c r="H32" i="11"/>
  <c r="L35" i="11"/>
  <c r="N35" i="11"/>
  <c r="T35" i="11"/>
  <c r="K35" i="11"/>
  <c r="S35" i="11"/>
  <c r="L34" i="11"/>
  <c r="N34" i="11"/>
  <c r="T34" i="11"/>
  <c r="K34" i="11"/>
  <c r="S34" i="11"/>
  <c r="W33" i="11"/>
  <c r="Z33" i="11"/>
  <c r="Y33" i="11"/>
  <c r="L33" i="11"/>
  <c r="Q33" i="11"/>
  <c r="K33" i="11"/>
  <c r="P33" i="11"/>
  <c r="Z32" i="11"/>
  <c r="Y32" i="11"/>
  <c r="L32" i="11"/>
  <c r="N32" i="11"/>
  <c r="T32" i="11"/>
  <c r="K32" i="11"/>
  <c r="S32" i="11"/>
  <c r="Q32" i="11"/>
  <c r="P32" i="11"/>
  <c r="H27" i="11"/>
  <c r="H26" i="11"/>
  <c r="H25" i="11"/>
  <c r="H24" i="11"/>
  <c r="L27" i="11"/>
  <c r="N27" i="11"/>
  <c r="T27" i="11"/>
  <c r="K27" i="11"/>
  <c r="S27" i="11"/>
  <c r="L26" i="11"/>
  <c r="N26" i="11"/>
  <c r="T26" i="11"/>
  <c r="K26" i="11"/>
  <c r="S26" i="11"/>
  <c r="W25" i="11"/>
  <c r="Z25" i="11"/>
  <c r="Y25" i="11"/>
  <c r="L25" i="11"/>
  <c r="M25" i="11"/>
  <c r="Q25" i="11"/>
  <c r="K25" i="11"/>
  <c r="P25" i="11"/>
  <c r="Z24" i="11"/>
  <c r="Y24" i="11"/>
  <c r="N24" i="11"/>
  <c r="T24" i="11"/>
  <c r="K24" i="11"/>
  <c r="S24" i="11"/>
  <c r="M24" i="11"/>
  <c r="Q24" i="11"/>
  <c r="P24" i="11"/>
  <c r="L19" i="11"/>
  <c r="L11" i="11"/>
  <c r="L10" i="11"/>
  <c r="M17" i="11"/>
  <c r="N16" i="11"/>
  <c r="M16" i="11"/>
  <c r="M8" i="11"/>
  <c r="L16" i="11"/>
  <c r="N19" i="11"/>
  <c r="K19" i="11"/>
  <c r="N18" i="11"/>
  <c r="K18" i="11"/>
  <c r="L17" i="11"/>
  <c r="K17" i="11"/>
  <c r="K16" i="11"/>
  <c r="P16" i="11"/>
  <c r="H19" i="11"/>
  <c r="H18" i="11"/>
  <c r="H17" i="11"/>
  <c r="H16" i="11"/>
  <c r="T19" i="11"/>
  <c r="S19" i="11"/>
  <c r="T18" i="11"/>
  <c r="S18" i="11"/>
  <c r="W17" i="11"/>
  <c r="Z17" i="11"/>
  <c r="Y17" i="11"/>
  <c r="Q17" i="11"/>
  <c r="P17" i="11"/>
  <c r="Z16" i="11"/>
  <c r="Y16" i="11"/>
  <c r="T16" i="11"/>
  <c r="S16" i="11"/>
  <c r="Q16" i="11"/>
  <c r="L9" i="11"/>
  <c r="M9" i="11"/>
  <c r="Q9" i="11"/>
  <c r="K9" i="11"/>
  <c r="P9" i="11"/>
  <c r="L8" i="11"/>
  <c r="N8" i="11"/>
  <c r="T8" i="11"/>
  <c r="K8" i="11"/>
  <c r="S8" i="11"/>
  <c r="P8" i="11"/>
  <c r="Q8" i="11"/>
  <c r="W9" i="11"/>
  <c r="Z9" i="11"/>
  <c r="Y9" i="11"/>
  <c r="Z8" i="11"/>
  <c r="K11" i="11"/>
  <c r="N11" i="11"/>
  <c r="S11" i="11"/>
  <c r="N10" i="11"/>
  <c r="T10" i="11"/>
  <c r="T11" i="11"/>
  <c r="K10" i="11"/>
  <c r="S10" i="11"/>
  <c r="H11" i="11"/>
  <c r="Y8" i="11"/>
  <c r="G10" i="18"/>
  <c r="J10" i="18"/>
  <c r="G6" i="18"/>
  <c r="J6" i="18"/>
  <c r="J15" i="17"/>
  <c r="H8" i="11"/>
  <c r="H9" i="11"/>
  <c r="H10" i="11"/>
</calcChain>
</file>

<file path=xl/sharedStrings.xml><?xml version="1.0" encoding="utf-8"?>
<sst xmlns="http://schemas.openxmlformats.org/spreadsheetml/2006/main" count="700" uniqueCount="312">
  <si>
    <t>.72</t>
    <phoneticPr fontId="3"/>
  </si>
  <si>
    <t>.81</t>
    <phoneticPr fontId="3"/>
  </si>
  <si>
    <t>.71</t>
    <phoneticPr fontId="3"/>
  </si>
  <si>
    <t>.69</t>
    <phoneticPr fontId="3"/>
  </si>
  <si>
    <t>.85</t>
    <phoneticPr fontId="3"/>
  </si>
  <si>
    <t>.80</t>
    <phoneticPr fontId="3"/>
  </si>
  <si>
    <t>.82</t>
    <phoneticPr fontId="3"/>
  </si>
  <si>
    <t>.77</t>
    <phoneticPr fontId="3"/>
  </si>
  <si>
    <t>.74</t>
    <phoneticPr fontId="3"/>
  </si>
  <si>
    <t>.87</t>
    <phoneticPr fontId="3"/>
  </si>
  <si>
    <t>.83</t>
    <phoneticPr fontId="3"/>
  </si>
  <si>
    <t>.84</t>
    <phoneticPr fontId="3"/>
  </si>
  <si>
    <t>.75</t>
    <phoneticPr fontId="3"/>
  </si>
  <si>
    <t>.91</t>
    <phoneticPr fontId="3"/>
  </si>
  <si>
    <t>.89</t>
    <phoneticPr fontId="3"/>
  </si>
  <si>
    <t>.86</t>
    <phoneticPr fontId="3"/>
  </si>
  <si>
    <t>.46</t>
    <phoneticPr fontId="3"/>
  </si>
  <si>
    <t>.42</t>
    <phoneticPr fontId="3"/>
  </si>
  <si>
    <t>.36</t>
    <phoneticPr fontId="3"/>
  </si>
  <si>
    <t>.34</t>
    <phoneticPr fontId="3"/>
  </si>
  <si>
    <t>.29</t>
    <phoneticPr fontId="3"/>
  </si>
  <si>
    <t>昼光率</t>
    <rPh sb="0" eb="3">
      <t>チュウコウリツ</t>
    </rPh>
    <phoneticPr fontId="4"/>
  </si>
  <si>
    <t>奥行き</t>
    <rPh sb="0" eb="2">
      <t>オクユ</t>
    </rPh>
    <phoneticPr fontId="4"/>
  </si>
  <si>
    <t>高さ</t>
    <rPh sb="0" eb="1">
      <t>タカ</t>
    </rPh>
    <phoneticPr fontId="4"/>
  </si>
  <si>
    <t>床面積</t>
    <rPh sb="0" eb="3">
      <t>ユカメンセキ</t>
    </rPh>
    <phoneticPr fontId="4"/>
  </si>
  <si>
    <t>.66</t>
    <phoneticPr fontId="3"/>
  </si>
  <si>
    <t>.56</t>
    <phoneticPr fontId="3"/>
  </si>
  <si>
    <t>.52</t>
    <phoneticPr fontId="3"/>
  </si>
  <si>
    <t>.64</t>
    <phoneticPr fontId="3"/>
  </si>
  <si>
    <t>.57</t>
    <phoneticPr fontId="3"/>
  </si>
  <si>
    <t>.51</t>
    <phoneticPr fontId="3"/>
  </si>
  <si>
    <t>.48</t>
    <phoneticPr fontId="3"/>
  </si>
  <si>
    <t>.70</t>
    <phoneticPr fontId="3"/>
  </si>
  <si>
    <t>.61</t>
    <phoneticPr fontId="3"/>
  </si>
  <si>
    <t>.67</t>
    <phoneticPr fontId="3"/>
  </si>
  <si>
    <t>.59</t>
    <phoneticPr fontId="3"/>
  </si>
  <si>
    <t>.76</t>
    <phoneticPr fontId="3"/>
  </si>
  <si>
    <t>.68</t>
    <phoneticPr fontId="3"/>
  </si>
  <si>
    <t>.62</t>
    <phoneticPr fontId="3"/>
  </si>
  <si>
    <t>.73</t>
    <phoneticPr fontId="3"/>
  </si>
  <si>
    <t>.65</t>
    <phoneticPr fontId="3"/>
  </si>
  <si>
    <t>.63</t>
    <phoneticPr fontId="3"/>
  </si>
  <si>
    <t>.79</t>
    <phoneticPr fontId="3"/>
  </si>
  <si>
    <t>.41</t>
    <phoneticPr fontId="3"/>
  </si>
  <si>
    <t>.35</t>
    <phoneticPr fontId="3"/>
  </si>
  <si>
    <t>.33</t>
    <phoneticPr fontId="3"/>
  </si>
  <si>
    <t>.24</t>
    <phoneticPr fontId="3"/>
  </si>
  <si>
    <t>.21</t>
    <phoneticPr fontId="3"/>
  </si>
  <si>
    <t>.55</t>
    <phoneticPr fontId="3"/>
  </si>
  <si>
    <t>.50</t>
    <phoneticPr fontId="3"/>
  </si>
  <si>
    <t>.38</t>
    <phoneticPr fontId="3"/>
  </si>
  <si>
    <t>.37</t>
    <phoneticPr fontId="3"/>
  </si>
  <si>
    <t>.53</t>
    <phoneticPr fontId="3"/>
  </si>
  <si>
    <t>.49</t>
    <phoneticPr fontId="3"/>
  </si>
  <si>
    <t>.44</t>
    <phoneticPr fontId="3"/>
  </si>
  <si>
    <t>.40</t>
    <phoneticPr fontId="3"/>
  </si>
  <si>
    <t>.32</t>
    <phoneticPr fontId="3"/>
  </si>
  <si>
    <t>.30</t>
    <phoneticPr fontId="3"/>
  </si>
  <si>
    <t>.60</t>
    <phoneticPr fontId="3"/>
  </si>
  <si>
    <t>.54</t>
    <phoneticPr fontId="3"/>
  </si>
  <si>
    <t>.47</t>
    <phoneticPr fontId="3"/>
  </si>
  <si>
    <t>.58</t>
    <phoneticPr fontId="3"/>
  </si>
  <si>
    <t>.43</t>
    <phoneticPr fontId="3"/>
  </si>
  <si>
    <t>天井</t>
    <rPh sb="0" eb="2">
      <t>テンジョウ</t>
    </rPh>
    <phoneticPr fontId="3"/>
  </si>
  <si>
    <t>壁</t>
    <rPh sb="0" eb="1">
      <t>カベ</t>
    </rPh>
    <phoneticPr fontId="3"/>
  </si>
  <si>
    <t>床</t>
    <rPh sb="0" eb="1">
      <t>ユカ</t>
    </rPh>
    <phoneticPr fontId="3"/>
  </si>
  <si>
    <t>室指数</t>
    <rPh sb="0" eb="1">
      <t>シツ</t>
    </rPh>
    <rPh sb="1" eb="3">
      <t>シスウ</t>
    </rPh>
    <phoneticPr fontId="3"/>
  </si>
  <si>
    <t>　照　　明　　率</t>
    <rPh sb="1" eb="5">
      <t>ショウメイ</t>
    </rPh>
    <rPh sb="7" eb="8">
      <t>リツ</t>
    </rPh>
    <phoneticPr fontId="3"/>
  </si>
  <si>
    <t>UGR段階</t>
    <rPh sb="3" eb="5">
      <t>ダンカイ</t>
    </rPh>
    <phoneticPr fontId="3"/>
  </si>
  <si>
    <t>グレアの程度</t>
    <rPh sb="4" eb="6">
      <t>テイド</t>
    </rPh>
    <phoneticPr fontId="3"/>
  </si>
  <si>
    <t>ひどすぎると感じ始める</t>
    <rPh sb="6" eb="7">
      <t>カン</t>
    </rPh>
    <rPh sb="8" eb="9">
      <t>ハジ</t>
    </rPh>
    <phoneticPr fontId="3"/>
  </si>
  <si>
    <t>不快である</t>
    <rPh sb="0" eb="2">
      <t>フカイ</t>
    </rPh>
    <phoneticPr fontId="3"/>
  </si>
  <si>
    <t>不快であると感じ始める</t>
    <rPh sb="0" eb="2">
      <t>フカイ</t>
    </rPh>
    <rPh sb="6" eb="7">
      <t>カン</t>
    </rPh>
    <rPh sb="8" eb="9">
      <t>ハジ</t>
    </rPh>
    <phoneticPr fontId="3"/>
  </si>
  <si>
    <t>気になる</t>
    <rPh sb="0" eb="1">
      <t>キ</t>
    </rPh>
    <phoneticPr fontId="3"/>
  </si>
  <si>
    <t>気になると感じ始める</t>
    <rPh sb="0" eb="1">
      <t>キ</t>
    </rPh>
    <rPh sb="5" eb="6">
      <t>カン</t>
    </rPh>
    <rPh sb="7" eb="8">
      <t>ハジ</t>
    </rPh>
    <phoneticPr fontId="3"/>
  </si>
  <si>
    <t>感じられる</t>
    <rPh sb="0" eb="1">
      <t>カン</t>
    </rPh>
    <phoneticPr fontId="3"/>
  </si>
  <si>
    <t>感じ始める</t>
    <rPh sb="0" eb="1">
      <t>カン</t>
    </rPh>
    <rPh sb="2" eb="3">
      <t>ハジ</t>
    </rPh>
    <phoneticPr fontId="3"/>
  </si>
  <si>
    <t>室中央</t>
    <rPh sb="0" eb="3">
      <t>シツチュウオウ</t>
    </rPh>
    <phoneticPr fontId="4"/>
  </si>
  <si>
    <t>室奥</t>
    <rPh sb="0" eb="2">
      <t>シツオク</t>
    </rPh>
    <phoneticPr fontId="4"/>
  </si>
  <si>
    <t>幅</t>
    <rPh sb="0" eb="1">
      <t>ハバ</t>
    </rPh>
    <phoneticPr fontId="4"/>
  </si>
  <si>
    <t>h/d</t>
    <phoneticPr fontId="4"/>
  </si>
  <si>
    <t>b/d</t>
    <phoneticPr fontId="4"/>
  </si>
  <si>
    <t>６畳間側窓（壁中央）</t>
    <rPh sb="1" eb="3">
      <t>ジョウマ</t>
    </rPh>
    <rPh sb="3" eb="5">
      <t>ソクソウ</t>
    </rPh>
    <rPh sb="6" eb="9">
      <t>カベチュウオウ</t>
    </rPh>
    <phoneticPr fontId="4"/>
  </si>
  <si>
    <t>C1</t>
    <phoneticPr fontId="4"/>
  </si>
  <si>
    <t>C2</t>
    <phoneticPr fontId="4"/>
  </si>
  <si>
    <t>900mmを机上面と想定</t>
    <rPh sb="6" eb="9">
      <t>キジョウメン</t>
    </rPh>
    <rPh sb="10" eb="12">
      <t>ソウテイ</t>
    </rPh>
    <phoneticPr fontId="4"/>
  </si>
  <si>
    <t>側窓を900mmから立ち上げ</t>
    <rPh sb="0" eb="2">
      <t>ソクソウ</t>
    </rPh>
    <rPh sb="10" eb="11">
      <t>タ</t>
    </rPh>
    <rPh sb="12" eb="13">
      <t>ア</t>
    </rPh>
    <phoneticPr fontId="4"/>
  </si>
  <si>
    <t>部屋</t>
    <rPh sb="0" eb="2">
      <t>ヘヤ</t>
    </rPh>
    <phoneticPr fontId="4"/>
  </si>
  <si>
    <t>窓</t>
    <rPh sb="0" eb="1">
      <t>マド</t>
    </rPh>
    <phoneticPr fontId="4"/>
  </si>
  <si>
    <t>.28</t>
    <phoneticPr fontId="3"/>
  </si>
  <si>
    <t>.45</t>
    <phoneticPr fontId="3"/>
  </si>
  <si>
    <t>（２）教室の均斉度を上げるには、どの部分に照明を設置すべきか。</t>
  </si>
  <si>
    <t>÷</t>
    <phoneticPr fontId="2"/>
  </si>
  <si>
    <t>=</t>
    <phoneticPr fontId="2"/>
  </si>
  <si>
    <t>←計算式が入っているので自動計算します</t>
    <rPh sb="1" eb="4">
      <t>ケイサンシキ</t>
    </rPh>
    <rPh sb="5" eb="6">
      <t>ハイ</t>
    </rPh>
    <rPh sb="12" eb="16">
      <t>ジドウケイサン</t>
    </rPh>
    <phoneticPr fontId="2"/>
  </si>
  <si>
    <t>■均斉度の計算</t>
    <phoneticPr fontId="2"/>
  </si>
  <si>
    <t>入力が終了したら、ここに「1」と入力してください→</t>
    <rPh sb="0" eb="2">
      <t>ニュウリョク</t>
    </rPh>
    <rPh sb="3" eb="5">
      <t>シュウリョウ</t>
    </rPh>
    <rPh sb="16" eb="18">
      <t>ニュウリョク</t>
    </rPh>
    <phoneticPr fontId="2"/>
  </si>
  <si>
    <t>■必要照明器具数の算出</t>
    <phoneticPr fontId="2"/>
  </si>
  <si>
    <t>（１）天井・壁・床面の反射率を、それぞれ80％、70％、30％とした時、縦6m×横6mの部屋に、上記の照明器具を何灯設置すれば、机上面照度を500lxとできるか。</t>
    <phoneticPr fontId="2"/>
  </si>
  <si>
    <t>１台あたりの光束は900lm、天井高は2,300mm、作業面は800mm、保守率は80％とする。</t>
  </si>
  <si>
    <t>UGR</t>
    <phoneticPr fontId="2"/>
  </si>
  <si>
    <t>=</t>
    <phoneticPr fontId="2"/>
  </si>
  <si>
    <t>ω</t>
    <phoneticPr fontId="2"/>
  </si>
  <si>
    <t>P</t>
    <phoneticPr fontId="2"/>
  </si>
  <si>
    <t>（１）最高照度の点について昼光率を計算せよ</t>
  </si>
  <si>
    <t>（２）最低照度の点について昼光率を計算せよ</t>
  </si>
  <si>
    <t>■昼光率の計算</t>
    <phoneticPr fontId="2"/>
  </si>
  <si>
    <t>（１）側窓のみの居室</t>
  </si>
  <si>
    <t>（２）天窓のみの居室</t>
  </si>
  <si>
    <t>（３）上記の居室の「暗い日」と「明るい日」の直接照度を計算してみよう。</t>
  </si>
  <si>
    <t>（3-1）側窓</t>
  </si>
  <si>
    <t>（3-2）天窓</t>
  </si>
  <si>
    <t>■直接照度の計算</t>
    <phoneticPr fontId="2"/>
  </si>
  <si>
    <t>■立体角投射率（光源面と受照面が垂直な場合）</t>
    <rPh sb="1" eb="7">
      <t>リッタイカク</t>
    </rPh>
    <rPh sb="8" eb="11">
      <t>コウゲンメン</t>
    </rPh>
    <rPh sb="12" eb="15">
      <t>ジュショウメン</t>
    </rPh>
    <rPh sb="16" eb="18">
      <t>スイチョク</t>
    </rPh>
    <rPh sb="19" eb="21">
      <t>バアイ</t>
    </rPh>
    <phoneticPr fontId="2"/>
  </si>
  <si>
    <t>■サンプルケース</t>
    <phoneticPr fontId="4"/>
  </si>
  <si>
    <t>□サンプルケース（1-1）</t>
    <phoneticPr fontId="4"/>
  </si>
  <si>
    <t>□サンプルケース（1-2）</t>
    <phoneticPr fontId="4"/>
  </si>
  <si>
    <t>□サンプルケース（2-1）</t>
    <phoneticPr fontId="4"/>
  </si>
  <si>
    <t>□サンプルケース（2-2）</t>
    <phoneticPr fontId="4"/>
  </si>
  <si>
    <t>U=</t>
    <phoneticPr fontId="2"/>
  </si>
  <si>
    <t>2π</t>
    <phoneticPr fontId="2"/>
  </si>
  <si>
    <r>
      <t>tan</t>
    </r>
    <r>
      <rPr>
        <vertAlign val="superscript"/>
        <sz val="12"/>
        <rFont val="Osaka"/>
        <charset val="128"/>
      </rPr>
      <t>-1</t>
    </r>
    <phoneticPr fontId="2"/>
  </si>
  <si>
    <t>−</t>
    <phoneticPr fontId="2"/>
  </si>
  <si>
    <t>〕</t>
    <phoneticPr fontId="2"/>
  </si>
  <si>
    <t>〔</t>
    <phoneticPr fontId="2"/>
  </si>
  <si>
    <t>b</t>
    <phoneticPr fontId="2"/>
  </si>
  <si>
    <t>b</t>
    <phoneticPr fontId="2"/>
  </si>
  <si>
    <t>d</t>
    <phoneticPr fontId="2"/>
  </si>
  <si>
    <t>d</t>
    <phoneticPr fontId="2"/>
  </si>
  <si>
    <t>h</t>
    <phoneticPr fontId="2"/>
  </si>
  <si>
    <t>d</t>
    <phoneticPr fontId="2"/>
  </si>
  <si>
    <t>U</t>
    <phoneticPr fontId="2"/>
  </si>
  <si>
    <t>=</t>
    <phoneticPr fontId="2"/>
  </si>
  <si>
    <t>６畳間天窓（天井中央）</t>
    <rPh sb="1" eb="3">
      <t>ジョウマ</t>
    </rPh>
    <rPh sb="3" eb="5">
      <t>テンマド</t>
    </rPh>
    <rPh sb="6" eb="10">
      <t>テンジョウチュオウ</t>
    </rPh>
    <phoneticPr fontId="4"/>
  </si>
  <si>
    <t>計算用</t>
    <rPh sb="0" eb="3">
      <t>ケイサンヨウ</t>
    </rPh>
    <phoneticPr fontId="4"/>
  </si>
  <si>
    <t>b</t>
    <phoneticPr fontId="4"/>
  </si>
  <si>
    <t>h</t>
    <phoneticPr fontId="4"/>
  </si>
  <si>
    <t>d-中央</t>
    <rPh sb="2" eb="4">
      <t>チュウオウ</t>
    </rPh>
    <phoneticPr fontId="4"/>
  </si>
  <si>
    <t>d-壁際</t>
    <rPh sb="2" eb="4">
      <t>カベギワ</t>
    </rPh>
    <phoneticPr fontId="4"/>
  </si>
  <si>
    <t>窓半分の昼光率を求め、２倍した</t>
    <rPh sb="0" eb="1">
      <t>マド</t>
    </rPh>
    <rPh sb="1" eb="3">
      <t>ハンブン</t>
    </rPh>
    <rPh sb="4" eb="7">
      <t>チュウコウリツ</t>
    </rPh>
    <rPh sb="8" eb="9">
      <t>モト</t>
    </rPh>
    <rPh sb="12" eb="13">
      <t>バイ</t>
    </rPh>
    <phoneticPr fontId="4"/>
  </si>
  <si>
    <t>窓1/4の昼光率を求め、４倍した</t>
    <rPh sb="0" eb="1">
      <t>マド</t>
    </rPh>
    <rPh sb="5" eb="8">
      <t>チュウコウリツ</t>
    </rPh>
    <rPh sb="9" eb="10">
      <t>モト</t>
    </rPh>
    <rPh sb="13" eb="14">
      <t>バイ</t>
    </rPh>
    <phoneticPr fontId="4"/>
  </si>
  <si>
    <t>窓半分の昼光率を（窓＋奥の天井）の立体角投射率から奥の天井の立体角投射率を減ずることで求めた</t>
    <rPh sb="0" eb="1">
      <t>マド</t>
    </rPh>
    <rPh sb="1" eb="3">
      <t>ハンブン</t>
    </rPh>
    <rPh sb="4" eb="7">
      <t>チュウコウリツ</t>
    </rPh>
    <rPh sb="9" eb="10">
      <t>マド</t>
    </rPh>
    <rPh sb="11" eb="12">
      <t>オク</t>
    </rPh>
    <rPh sb="13" eb="15">
      <t>テンジョウ</t>
    </rPh>
    <rPh sb="17" eb="22">
      <t>リッタイカク</t>
    </rPh>
    <rPh sb="22" eb="23">
      <t>チュウコウリツ</t>
    </rPh>
    <rPh sb="25" eb="26">
      <t>オク</t>
    </rPh>
    <rPh sb="27" eb="29">
      <t>テンジョウ</t>
    </rPh>
    <rPh sb="30" eb="33">
      <t>リッタイカク</t>
    </rPh>
    <rPh sb="33" eb="36">
      <t>トウシャリツ</t>
    </rPh>
    <rPh sb="37" eb="38">
      <t>ゲン</t>
    </rPh>
    <rPh sb="43" eb="44">
      <t>モト</t>
    </rPh>
    <phoneticPr fontId="4"/>
  </si>
  <si>
    <t>側窓（室中央）</t>
    <rPh sb="0" eb="2">
      <t>ソクソウ</t>
    </rPh>
    <rPh sb="3" eb="6">
      <t>シツチュウオウ</t>
    </rPh>
    <phoneticPr fontId="4"/>
  </si>
  <si>
    <t>側窓（室奥）</t>
    <rPh sb="0" eb="2">
      <t>ソクソウ</t>
    </rPh>
    <rPh sb="3" eb="5">
      <t>シツオク</t>
    </rPh>
    <phoneticPr fontId="4"/>
  </si>
  <si>
    <t>天窓（室中央）</t>
    <rPh sb="0" eb="2">
      <t>テンマド</t>
    </rPh>
    <rPh sb="3" eb="6">
      <t>シツチュウオウ</t>
    </rPh>
    <phoneticPr fontId="4"/>
  </si>
  <si>
    <t>天窓（室奥）</t>
    <rPh sb="0" eb="2">
      <t>テンマド</t>
    </rPh>
    <rPh sb="3" eb="5">
      <t>シツオク</t>
    </rPh>
    <phoneticPr fontId="4"/>
  </si>
  <si>
    <t>↑(C1-C2)*2</t>
    <phoneticPr fontId="4"/>
  </si>
  <si>
    <t>↓グラフから読み取り</t>
    <rPh sb="6" eb="7">
      <t>ヨ</t>
    </rPh>
    <rPh sb="8" eb="9">
      <t>ト</t>
    </rPh>
    <phoneticPr fontId="4"/>
  </si>
  <si>
    <t>←入力</t>
    <rPh sb="1" eb="3">
      <t>ニュウリョク</t>
    </rPh>
    <phoneticPr fontId="2"/>
  </si>
  <si>
    <t>表から読み取った照明率</t>
    <rPh sb="0" eb="1">
      <t>ヒョウ</t>
    </rPh>
    <rPh sb="3" eb="4">
      <t>ヨ</t>
    </rPh>
    <rPh sb="5" eb="6">
      <t>ト</t>
    </rPh>
    <rPh sb="8" eb="11">
      <t>ショウメイリツ</t>
    </rPh>
    <phoneticPr fontId="2"/>
  </si>
  <si>
    <t>U</t>
    <phoneticPr fontId="2"/>
  </si>
  <si>
    <t>A</t>
    <phoneticPr fontId="2"/>
  </si>
  <si>
    <t>作業面面積</t>
    <rPh sb="0" eb="5">
      <t>サギョウメンメンセキ</t>
    </rPh>
    <phoneticPr fontId="2"/>
  </si>
  <si>
    <t>M</t>
    <phoneticPr fontId="2"/>
  </si>
  <si>
    <t>保守率</t>
    <rPh sb="0" eb="3">
      <t>ホシュリツ</t>
    </rPh>
    <phoneticPr fontId="2"/>
  </si>
  <si>
    <t>F</t>
    <phoneticPr fontId="2"/>
  </si>
  <si>
    <t>照明器具１台あたりの光束</t>
    <rPh sb="0" eb="4">
      <t>ショウメイキグ</t>
    </rPh>
    <rPh sb="5" eb="6">
      <t>ダイ</t>
    </rPh>
    <rPh sb="10" eb="12">
      <t>コウソク</t>
    </rPh>
    <phoneticPr fontId="2"/>
  </si>
  <si>
    <t>E</t>
    <phoneticPr fontId="2"/>
  </si>
  <si>
    <t>目標照度</t>
    <rPh sb="0" eb="2">
      <t>モクヒョウ</t>
    </rPh>
    <rPh sb="2" eb="4">
      <t>ショウド</t>
    </rPh>
    <phoneticPr fontId="2"/>
  </si>
  <si>
    <t>机上面から天井面までの高さ</t>
    <rPh sb="0" eb="3">
      <t>キジョウメン</t>
    </rPh>
    <rPh sb="5" eb="8">
      <t>テンジョウメン</t>
    </rPh>
    <rPh sb="11" eb="12">
      <t>タカ</t>
    </rPh>
    <phoneticPr fontId="2"/>
  </si>
  <si>
    <t>h</t>
    <phoneticPr fontId="2"/>
  </si>
  <si>
    <t>床面積</t>
    <rPh sb="0" eb="3">
      <t>ユカメンセキ</t>
    </rPh>
    <phoneticPr fontId="2"/>
  </si>
  <si>
    <t>Af</t>
    <phoneticPr fontId="2"/>
  </si>
  <si>
    <t>lx</t>
    <phoneticPr fontId="2"/>
  </si>
  <si>
    <t>ly</t>
    <phoneticPr fontId="2"/>
  </si>
  <si>
    <t>室の横の長さ</t>
    <rPh sb="0" eb="1">
      <t>シツ</t>
    </rPh>
    <rPh sb="2" eb="3">
      <t>ヨコ</t>
    </rPh>
    <rPh sb="4" eb="5">
      <t>ナガ</t>
    </rPh>
    <phoneticPr fontId="2"/>
  </si>
  <si>
    <t>室の縦の長さ</t>
    <rPh sb="0" eb="1">
      <t>シツ</t>
    </rPh>
    <rPh sb="2" eb="3">
      <t>タテ</t>
    </rPh>
    <rPh sb="4" eb="5">
      <t>ナガ</t>
    </rPh>
    <phoneticPr fontId="2"/>
  </si>
  <si>
    <t>k</t>
    <phoneticPr fontId="2"/>
  </si>
  <si>
    <t>室指数</t>
    <rPh sb="0" eb="1">
      <t>シツ</t>
    </rPh>
    <rPh sb="1" eb="3">
      <t>シスウ</t>
    </rPh>
    <phoneticPr fontId="2"/>
  </si>
  <si>
    <t>N</t>
    <phoneticPr fontId="2"/>
  </si>
  <si>
    <t>照明器具の個数</t>
    <rPh sb="0" eb="4">
      <t>ショウメイキグ</t>
    </rPh>
    <rPh sb="5" eb="7">
      <t>コスウ</t>
    </rPh>
    <phoneticPr fontId="2"/>
  </si>
  <si>
    <r>
      <t>(d</t>
    </r>
    <r>
      <rPr>
        <vertAlign val="superscript"/>
        <sz val="12"/>
        <rFont val="Osaka"/>
        <charset val="128"/>
      </rPr>
      <t>2</t>
    </r>
    <r>
      <rPr>
        <sz val="12"/>
        <rFont val="Osaka"/>
        <charset val="128"/>
      </rPr>
      <t>+h</t>
    </r>
    <r>
      <rPr>
        <vertAlign val="superscript"/>
        <sz val="12"/>
        <rFont val="Osaka"/>
        <charset val="128"/>
      </rPr>
      <t>2</t>
    </r>
    <r>
      <rPr>
        <sz val="12"/>
        <rFont val="Osaka"/>
        <charset val="128"/>
      </rPr>
      <t>)</t>
    </r>
    <r>
      <rPr>
        <vertAlign val="superscript"/>
        <sz val="12"/>
        <rFont val="Osaka"/>
        <charset val="128"/>
      </rPr>
      <t>1/2</t>
    </r>
    <phoneticPr fontId="2"/>
  </si>
  <si>
    <t>b/d＝</t>
    <phoneticPr fontId="2"/>
  </si>
  <si>
    <t>h/d＝</t>
    <phoneticPr fontId="2"/>
  </si>
  <si>
    <r>
      <t>(d</t>
    </r>
    <r>
      <rPr>
        <vertAlign val="superscript"/>
        <sz val="12"/>
        <rFont val="Osaka"/>
        <charset val="128"/>
      </rPr>
      <t>2</t>
    </r>
    <r>
      <rPr>
        <sz val="12"/>
        <rFont val="Osaka"/>
        <charset val="128"/>
      </rPr>
      <t>+b</t>
    </r>
    <r>
      <rPr>
        <vertAlign val="superscript"/>
        <sz val="12"/>
        <rFont val="Osaka"/>
        <charset val="128"/>
      </rPr>
      <t>2</t>
    </r>
    <r>
      <rPr>
        <sz val="12"/>
        <rFont val="Osaka"/>
        <charset val="128"/>
      </rPr>
      <t>)</t>
    </r>
    <r>
      <rPr>
        <vertAlign val="superscript"/>
        <sz val="12"/>
        <rFont val="Osaka"/>
        <charset val="128"/>
      </rPr>
      <t>1/2</t>
    </r>
    <phoneticPr fontId="2"/>
  </si>
  <si>
    <t>b</t>
    <phoneticPr fontId="2"/>
  </si>
  <si>
    <t>+</t>
    <phoneticPr fontId="2"/>
  </si>
  <si>
    <t>h</t>
    <phoneticPr fontId="2"/>
  </si>
  <si>
    <t>■立体角投射率（光源面と受照面が平行な場合）</t>
    <rPh sb="1" eb="7">
      <t>リッタイカク</t>
    </rPh>
    <rPh sb="8" eb="11">
      <t>コウゲンメン</t>
    </rPh>
    <rPh sb="12" eb="15">
      <t>ジュショウメン</t>
    </rPh>
    <rPh sb="16" eb="18">
      <t>ヘイコウ</t>
    </rPh>
    <rPh sb="19" eb="21">
      <t>バアイ</t>
    </rPh>
    <phoneticPr fontId="2"/>
  </si>
  <si>
    <t>H/R</t>
    <phoneticPr fontId="3"/>
  </si>
  <si>
    <t>T/R</t>
    <phoneticPr fontId="3"/>
  </si>
  <si>
    <t>まず、Uの値を算出する。</t>
  </si>
  <si>
    <t>p17の表より、</t>
  </si>
  <si>
    <t>続いて、N=(E×A)÷(F×U×M)に数値を当てはめていく。</t>
  </si>
  <si>
    <t>E</t>
    <phoneticPr fontId="3"/>
  </si>
  <si>
    <t>A</t>
    <phoneticPr fontId="3"/>
  </si>
  <si>
    <t>F</t>
    <phoneticPr fontId="3"/>
  </si>
  <si>
    <t>U</t>
    <phoneticPr fontId="3"/>
  </si>
  <si>
    <t>M</t>
    <phoneticPr fontId="3"/>
  </si>
  <si>
    <t>N</t>
    <phoneticPr fontId="3"/>
  </si>
  <si>
    <t>↓この段の数値を入れ替えると、グラフが変化します。</t>
    <rPh sb="3" eb="4">
      <t>ダン</t>
    </rPh>
    <rPh sb="5" eb="7">
      <t>スウチ</t>
    </rPh>
    <rPh sb="8" eb="9">
      <t>イ</t>
    </rPh>
    <rPh sb="10" eb="11">
      <t>カ</t>
    </rPh>
    <rPh sb="19" eb="21">
      <t>ヘンカ</t>
    </rPh>
    <phoneticPr fontId="2"/>
  </si>
  <si>
    <t>x</t>
    <phoneticPr fontId="2"/>
  </si>
  <si>
    <t>y</t>
    <phoneticPr fontId="2"/>
  </si>
  <si>
    <t>y1</t>
    <phoneticPr fontId="2"/>
  </si>
  <si>
    <t>y2</t>
    <phoneticPr fontId="2"/>
  </si>
  <si>
    <t>y3</t>
    <phoneticPr fontId="2"/>
  </si>
  <si>
    <t>■直接照度の計算extra</t>
    <phoneticPr fontId="2"/>
  </si>
  <si>
    <t>■このファイルを作った訳</t>
    <rPh sb="8" eb="9">
      <t>ツク</t>
    </rPh>
    <rPh sb="11" eb="12">
      <t>ワケ</t>
    </rPh>
    <phoneticPr fontId="2"/>
  </si>
  <si>
    <t>このExcelファイルには、数式がたくさん埋め込まれています。</t>
    <rPh sb="14" eb="16">
      <t>スウシキ</t>
    </rPh>
    <rPh sb="21" eb="22">
      <t>ウ</t>
    </rPh>
    <rPh sb="23" eb="24">
      <t>コ</t>
    </rPh>
    <phoneticPr fontId="2"/>
  </si>
  <si>
    <t>建築環境工学には、指数や対数が出てくることがよくあります。</t>
    <rPh sb="0" eb="6">
      <t>ケンチクカンキョウ</t>
    </rPh>
    <rPh sb="9" eb="11">
      <t>シスウ</t>
    </rPh>
    <rPh sb="12" eb="14">
      <t>タイスウ</t>
    </rPh>
    <rPh sb="15" eb="16">
      <t>デ</t>
    </rPh>
    <phoneticPr fontId="2"/>
  </si>
  <si>
    <t>そういったものは、手計算では手に余ることが多いので、Excelの力を借りて理解を深めようというのです。</t>
    <rPh sb="9" eb="12">
      <t>テケイサン</t>
    </rPh>
    <rPh sb="14" eb="15">
      <t>テ</t>
    </rPh>
    <rPh sb="16" eb="17">
      <t>アマ</t>
    </rPh>
    <rPh sb="21" eb="22">
      <t>オオ</t>
    </rPh>
    <rPh sb="32" eb="33">
      <t>チカラ</t>
    </rPh>
    <rPh sb="34" eb="35">
      <t>カ</t>
    </rPh>
    <rPh sb="37" eb="39">
      <t>リカイ</t>
    </rPh>
    <rPh sb="40" eb="41">
      <t>フカ</t>
    </rPh>
    <phoneticPr fontId="2"/>
  </si>
  <si>
    <t>活用してください。</t>
    <rPh sb="0" eb="2">
      <t>カツヨウ</t>
    </rPh>
    <phoneticPr fontId="2"/>
  </si>
  <si>
    <t>■Excel数式表現の基礎知識</t>
    <rPh sb="6" eb="10">
      <t>スウシキヒョウゲン</t>
    </rPh>
    <rPh sb="11" eb="15">
      <t>キソチシキ</t>
    </rPh>
    <phoneticPr fontId="2"/>
  </si>
  <si>
    <t>Excelの一つ一つのマスを「セル」と呼びます。</t>
    <rPh sb="6" eb="7">
      <t>ヒト</t>
    </rPh>
    <rPh sb="8" eb="9">
      <t>ヒト</t>
    </rPh>
    <rPh sb="19" eb="20">
      <t>ヨ</t>
    </rPh>
    <phoneticPr fontId="2"/>
  </si>
  <si>
    <t>どこかのセルを選んでみてください。</t>
    <rPh sb="7" eb="8">
      <t>エラ</t>
    </rPh>
    <phoneticPr fontId="2"/>
  </si>
  <si>
    <t>数値や文字が入っている場合もありますが、数式が入っているところがあります。</t>
    <rPh sb="0" eb="2">
      <t>スウチ</t>
    </rPh>
    <rPh sb="3" eb="5">
      <t>モジ</t>
    </rPh>
    <rPh sb="6" eb="7">
      <t>ハイ</t>
    </rPh>
    <rPh sb="11" eb="13">
      <t>バアイ</t>
    </rPh>
    <rPh sb="20" eb="22">
      <t>スウシキ</t>
    </rPh>
    <rPh sb="23" eb="24">
      <t>ハイ</t>
    </rPh>
    <phoneticPr fontId="2"/>
  </si>
  <si>
    <t>=</t>
    <phoneticPr fontId="2"/>
  </si>
  <si>
    <t>×</t>
    <phoneticPr fontId="2"/>
  </si>
  <si>
    <t>↑このセルには「12」と表示されていますが、入っているのは「=RC[2]*RC[4]」という式です。</t>
    <rPh sb="12" eb="14">
      <t>ヒョウジ</t>
    </rPh>
    <rPh sb="22" eb="23">
      <t>ハイ</t>
    </rPh>
    <rPh sb="46" eb="47">
      <t>シキ</t>
    </rPh>
    <phoneticPr fontId="2"/>
  </si>
  <si>
    <t>＜参照セル説明＞</t>
    <rPh sb="1" eb="3">
      <t>サンショウ</t>
    </rPh>
    <rPh sb="5" eb="7">
      <t>セツメイ</t>
    </rPh>
    <phoneticPr fontId="2"/>
  </si>
  <si>
    <t>右図のように、数式バーの表示色が変わって、どのセルの値を参照しているかがわかります。</t>
    <rPh sb="0" eb="2">
      <t>ウズ</t>
    </rPh>
    <rPh sb="7" eb="9">
      <t>スウシキ</t>
    </rPh>
    <rPh sb="12" eb="15">
      <t>ヒョウジショク</t>
    </rPh>
    <rPh sb="16" eb="17">
      <t>カ</t>
    </rPh>
    <rPh sb="26" eb="27">
      <t>アタイ</t>
    </rPh>
    <rPh sb="28" eb="30">
      <t>サンショウ</t>
    </rPh>
    <phoneticPr fontId="2"/>
  </si>
  <si>
    <t>※RはRawの略で行という意味、CはColumnの略で列という意味です。</t>
    <rPh sb="7" eb="8">
      <t>リャク</t>
    </rPh>
    <rPh sb="9" eb="10">
      <t>ギョウ</t>
    </rPh>
    <rPh sb="13" eb="15">
      <t>イミ</t>
    </rPh>
    <rPh sb="25" eb="26">
      <t>リャク</t>
    </rPh>
    <rPh sb="27" eb="28">
      <t>レツ</t>
    </rPh>
    <rPh sb="31" eb="33">
      <t>イミ</t>
    </rPh>
    <phoneticPr fontId="2"/>
  </si>
  <si>
    <t>＜四則演算等の記号の説明＞</t>
    <rPh sb="1" eb="6">
      <t>シソクエンザントウ</t>
    </rPh>
    <rPh sb="7" eb="9">
      <t>キゴウ</t>
    </rPh>
    <rPh sb="10" eb="12">
      <t>セツメイ</t>
    </rPh>
    <phoneticPr fontId="2"/>
  </si>
  <si>
    <t>Excelでは、以下のような記号を使います。</t>
    <rPh sb="8" eb="10">
      <t>イカ</t>
    </rPh>
    <rPh sb="14" eb="16">
      <t>キゴウ</t>
    </rPh>
    <rPh sb="17" eb="18">
      <t>ツカ</t>
    </rPh>
    <phoneticPr fontId="2"/>
  </si>
  <si>
    <t>（例）</t>
    <rPh sb="1" eb="2">
      <t>レイ</t>
    </rPh>
    <phoneticPr fontId="2"/>
  </si>
  <si>
    <t>↓クリックしてみてください</t>
    <phoneticPr fontId="2"/>
  </si>
  <si>
    <t>加算</t>
    <rPh sb="0" eb="2">
      <t>カサン</t>
    </rPh>
    <phoneticPr fontId="2"/>
  </si>
  <si>
    <t>＋</t>
    <phoneticPr fontId="2"/>
  </si>
  <si>
    <t>→</t>
    <phoneticPr fontId="2"/>
  </si>
  <si>
    <t>+</t>
    <phoneticPr fontId="2"/>
  </si>
  <si>
    <t>減算</t>
    <rPh sb="0" eb="2">
      <t>ゲンサン</t>
    </rPh>
    <phoneticPr fontId="2"/>
  </si>
  <si>
    <t>−</t>
    <phoneticPr fontId="2"/>
  </si>
  <si>
    <t>→</t>
    <phoneticPr fontId="2"/>
  </si>
  <si>
    <t>-</t>
    <phoneticPr fontId="2"/>
  </si>
  <si>
    <t>乗算</t>
    <rPh sb="0" eb="2">
      <t>ジョウサン</t>
    </rPh>
    <phoneticPr fontId="2"/>
  </si>
  <si>
    <t>×</t>
    <phoneticPr fontId="2"/>
  </si>
  <si>
    <t>→</t>
    <phoneticPr fontId="2"/>
  </si>
  <si>
    <t>*</t>
    <phoneticPr fontId="2"/>
  </si>
  <si>
    <t>除算</t>
    <rPh sb="0" eb="2">
      <t>ジョサン</t>
    </rPh>
    <phoneticPr fontId="2"/>
  </si>
  <si>
    <t>÷</t>
    <phoneticPr fontId="2"/>
  </si>
  <si>
    <t>/</t>
    <phoneticPr fontId="2"/>
  </si>
  <si>
    <t>累乗</t>
    <rPh sb="0" eb="2">
      <t>ルイジョウ</t>
    </rPh>
    <phoneticPr fontId="2"/>
  </si>
  <si>
    <t>^</t>
    <phoneticPr fontId="2"/>
  </si>
  <si>
    <t>＜関数の説明＞</t>
    <rPh sb="1" eb="3">
      <t>カンスウ</t>
    </rPh>
    <rPh sb="4" eb="6">
      <t>セツメイ</t>
    </rPh>
    <phoneticPr fontId="2"/>
  </si>
  <si>
    <t>対数</t>
    <rPh sb="0" eb="2">
      <t>タイスウ</t>
    </rPh>
    <phoneticPr fontId="2"/>
  </si>
  <si>
    <r>
      <t>log</t>
    </r>
    <r>
      <rPr>
        <vertAlign val="subscript"/>
        <sz val="12"/>
        <color indexed="18"/>
        <rFont val="Osaka"/>
        <charset val="128"/>
      </rPr>
      <t>e</t>
    </r>
    <phoneticPr fontId="2"/>
  </si>
  <si>
    <t>→</t>
    <phoneticPr fontId="2"/>
  </si>
  <si>
    <t>LN()</t>
    <phoneticPr fontId="2"/>
  </si>
  <si>
    <r>
      <t>log</t>
    </r>
    <r>
      <rPr>
        <vertAlign val="subscript"/>
        <sz val="12"/>
        <color indexed="18"/>
        <rFont val="Osaka"/>
        <charset val="128"/>
      </rPr>
      <t>10</t>
    </r>
    <phoneticPr fontId="2"/>
  </si>
  <si>
    <t>log10()</t>
    <phoneticPr fontId="2"/>
  </si>
  <si>
    <t>テキストに掲載されている数式と見比べながら、理解してください。</t>
    <rPh sb="5" eb="7">
      <t>ケイサイ</t>
    </rPh>
    <rPh sb="12" eb="14">
      <t>スウシキ</t>
    </rPh>
    <rPh sb="15" eb="17">
      <t>ミクラ</t>
    </rPh>
    <rPh sb="22" eb="24">
      <t>リカイ</t>
    </rPh>
    <phoneticPr fontId="2"/>
  </si>
  <si>
    <t>もっとも、実際に数値を入れることで、値がどんな風に変化するのか掴むことも大事です。</t>
    <rPh sb="5" eb="7">
      <t>ジッサイ</t>
    </rPh>
    <rPh sb="8" eb="10">
      <t>スウチ</t>
    </rPh>
    <rPh sb="11" eb="12">
      <t>イ</t>
    </rPh>
    <rPh sb="18" eb="19">
      <t>アタイ</t>
    </rPh>
    <rPh sb="23" eb="24">
      <t>フウ</t>
    </rPh>
    <rPh sb="25" eb="27">
      <t>ヘンカ</t>
    </rPh>
    <rPh sb="31" eb="32">
      <t>ツカ</t>
    </rPh>
    <rPh sb="36" eb="38">
      <t>ダイジ</t>
    </rPh>
    <phoneticPr fontId="2"/>
  </si>
  <si>
    <t>そちらを優先する人達もいるかもしれませんね。</t>
    <rPh sb="4" eb="6">
      <t>ユウセン</t>
    </rPh>
    <rPh sb="8" eb="10">
      <t>ヒトタチ</t>
    </rPh>
    <phoneticPr fontId="2"/>
  </si>
  <si>
    <t>説明は以上です。</t>
    <rPh sb="0" eb="2">
      <t>セツメイ</t>
    </rPh>
    <rPh sb="3" eb="5">
      <t>イジョウ</t>
    </rPh>
    <phoneticPr fontId="2"/>
  </si>
  <si>
    <t>&lt;注意&gt;</t>
    <rPh sb="1" eb="3">
      <t>チュウイ</t>
    </rPh>
    <phoneticPr fontId="2"/>
  </si>
  <si>
    <t>このファイルはMac版のExcelで作成しています。</t>
    <rPh sb="10" eb="11">
      <t>バン</t>
    </rPh>
    <rPh sb="18" eb="20">
      <t>サクセイ</t>
    </rPh>
    <phoneticPr fontId="2"/>
  </si>
  <si>
    <t>触ってみてください。中身が数式バーに表示されます。（右図のように表示されます）</t>
    <rPh sb="0" eb="1">
      <t>サワ</t>
    </rPh>
    <rPh sb="10" eb="12">
      <t>ナカミ</t>
    </rPh>
    <rPh sb="13" eb="15">
      <t>スウシキ</t>
    </rPh>
    <rPh sb="18" eb="20">
      <t>ヒョウジ</t>
    </rPh>
    <rPh sb="26" eb="28">
      <t>ミギズ</t>
    </rPh>
    <rPh sb="32" eb="34">
      <t>ヒョウジ</t>
    </rPh>
    <phoneticPr fontId="2"/>
  </si>
  <si>
    <t>数式バーに表示された「=RC[2]*RC[4]」を触ってみてください。</t>
    <rPh sb="0" eb="2">
      <t>スウシキ</t>
    </rPh>
    <rPh sb="5" eb="7">
      <t>ヒョウジ</t>
    </rPh>
    <rPh sb="25" eb="26">
      <t>サワ</t>
    </rPh>
    <phoneticPr fontId="2"/>
  </si>
  <si>
    <t>※RC[2]は、本当はR[0]C[2]と書くべきところ、[0]が省略されて表記されています。</t>
    <rPh sb="8" eb="10">
      <t>ホントウ</t>
    </rPh>
    <rPh sb="20" eb="21">
      <t>カ</t>
    </rPh>
    <rPh sb="32" eb="34">
      <t>ショウリャク</t>
    </rPh>
    <rPh sb="37" eb="39">
      <t>ヒョウキ</t>
    </rPh>
    <phoneticPr fontId="2"/>
  </si>
  <si>
    <t>以上のことを頭に入れると、セルに書かれている数式を理解できるようになると思います。</t>
    <rPh sb="0" eb="2">
      <t>イジョウ</t>
    </rPh>
    <rPh sb="6" eb="7">
      <t>アタマ</t>
    </rPh>
    <rPh sb="8" eb="9">
      <t>イ</t>
    </rPh>
    <rPh sb="16" eb="17">
      <t>カ</t>
    </rPh>
    <rPh sb="22" eb="24">
      <t>スウシキ</t>
    </rPh>
    <rPh sb="25" eb="27">
      <t>リカイ</t>
    </rPh>
    <rPh sb="36" eb="37">
      <t>オモ</t>
    </rPh>
    <phoneticPr fontId="2"/>
  </si>
  <si>
    <t>その場合も、参照セルの列番号をアルファベットで、行番号を数字で表しているだけで、基本的な考え方は変わりません。</t>
    <rPh sb="2" eb="4">
      <t>バアイ</t>
    </rPh>
    <rPh sb="6" eb="8">
      <t>サンショウ</t>
    </rPh>
    <rPh sb="24" eb="25">
      <t>ギョウ</t>
    </rPh>
    <rPh sb="25" eb="27">
      <t>バンゴウ</t>
    </rPh>
    <rPh sb="28" eb="30">
      <t>スウジ</t>
    </rPh>
    <rPh sb="31" eb="32">
      <t>アラワ</t>
    </rPh>
    <rPh sb="40" eb="43">
      <t>キホンテキ</t>
    </rPh>
    <rPh sb="44" eb="45">
      <t>カンガ</t>
    </rPh>
    <rPh sb="46" eb="47">
      <t>カタ</t>
    </rPh>
    <rPh sb="48" eb="49">
      <t>カ</t>
    </rPh>
    <phoneticPr fontId="2"/>
  </si>
  <si>
    <t>a</t>
    <phoneticPr fontId="2"/>
  </si>
  <si>
    <t>※表示方法によっては、「D13*F13」の場合もあります。</t>
    <rPh sb="1" eb="5">
      <t>ヒョウジホウホウ</t>
    </rPh>
    <rPh sb="21" eb="23">
      <t>バアイ</t>
    </rPh>
    <phoneticPr fontId="2"/>
  </si>
  <si>
    <t>この説明の末尾にある&lt;注意&gt;を参照してください。</t>
    <rPh sb="2" eb="4">
      <t>セツメイ</t>
    </rPh>
    <rPh sb="5" eb="7">
      <t>マツビ</t>
    </rPh>
    <rPh sb="11" eb="13">
      <t>チュウイ</t>
    </rPh>
    <rPh sb="15" eb="17">
      <t>サンショウ</t>
    </rPh>
    <phoneticPr fontId="2"/>
  </si>
  <si>
    <r>
      <t>「</t>
    </r>
    <r>
      <rPr>
        <sz val="12"/>
        <color indexed="39"/>
        <rFont val="Osaka"/>
        <charset val="128"/>
      </rPr>
      <t>RC[2]</t>
    </r>
    <r>
      <rPr>
        <sz val="12"/>
        <color indexed="18"/>
        <rFont val="Osaka"/>
        <charset val="128"/>
      </rPr>
      <t>」は、数式が入っている行の、数式が入っているセルから2列</t>
    </r>
    <r>
      <rPr>
        <sz val="12"/>
        <color indexed="18"/>
        <rFont val="Osaka"/>
        <charset val="128"/>
      </rPr>
      <t>右にある</t>
    </r>
    <r>
      <rPr>
        <sz val="12"/>
        <color indexed="18"/>
        <rFont val="Osaka"/>
        <charset val="128"/>
      </rPr>
      <t>セルという意味です。</t>
    </r>
    <rPh sb="9" eb="11">
      <t>スウシキ</t>
    </rPh>
    <rPh sb="12" eb="13">
      <t>ハイ</t>
    </rPh>
    <rPh sb="17" eb="18">
      <t>ギョウ</t>
    </rPh>
    <rPh sb="20" eb="22">
      <t>スウシキ</t>
    </rPh>
    <rPh sb="23" eb="24">
      <t>ハイ</t>
    </rPh>
    <rPh sb="33" eb="34">
      <t>レツ</t>
    </rPh>
    <rPh sb="34" eb="35">
      <t>ミギ</t>
    </rPh>
    <rPh sb="43" eb="45">
      <t>イミ</t>
    </rPh>
    <phoneticPr fontId="2"/>
  </si>
  <si>
    <r>
      <t>「</t>
    </r>
    <r>
      <rPr>
        <sz val="12"/>
        <color indexed="17"/>
        <rFont val="Osaka"/>
        <charset val="128"/>
      </rPr>
      <t>RC[4]</t>
    </r>
    <r>
      <rPr>
        <sz val="12"/>
        <color indexed="18"/>
        <rFont val="Osaka"/>
        <charset val="128"/>
      </rPr>
      <t>」は、数式が入っている行の、数式が入っているセルから4列</t>
    </r>
    <r>
      <rPr>
        <sz val="12"/>
        <color indexed="18"/>
        <rFont val="Osaka"/>
        <charset val="128"/>
      </rPr>
      <t>右側にある</t>
    </r>
    <r>
      <rPr>
        <sz val="12"/>
        <color indexed="18"/>
        <rFont val="Osaka"/>
        <charset val="128"/>
      </rPr>
      <t>セルという意味です。</t>
    </r>
    <rPh sb="9" eb="11">
      <t>スウシキ</t>
    </rPh>
    <rPh sb="12" eb="13">
      <t>ハイ</t>
    </rPh>
    <rPh sb="17" eb="18">
      <t>ギョウ</t>
    </rPh>
    <rPh sb="20" eb="22">
      <t>スウシキ</t>
    </rPh>
    <rPh sb="23" eb="24">
      <t>ハイ</t>
    </rPh>
    <rPh sb="33" eb="34">
      <t>レツ</t>
    </rPh>
    <rPh sb="34" eb="36">
      <t>ミギガワ</t>
    </rPh>
    <rPh sb="44" eb="46">
      <t>イミ</t>
    </rPh>
    <phoneticPr fontId="2"/>
  </si>
  <si>
    <t>Windowsで見ると、セルの表記が「D13*F13」のように変化しているかもしれません。</t>
    <rPh sb="8" eb="9">
      <t>ミ</t>
    </rPh>
    <rPh sb="15" eb="17">
      <t>ヒョウキ</t>
    </rPh>
    <rPh sb="31" eb="33">
      <t>ヘンカ</t>
    </rPh>
    <phoneticPr fontId="2"/>
  </si>
  <si>
    <t>Macであっても、設定によっては（「環境設定」→「全般」→「R1C1参照形式を使用する」にチェックが入っていない場合）同様に表示されます。</t>
    <rPh sb="9" eb="11">
      <t>セッテイ</t>
    </rPh>
    <rPh sb="59" eb="61">
      <t>ドウヨウ</t>
    </rPh>
    <rPh sb="62" eb="64">
      <t>ヒョウジ</t>
    </rPh>
    <phoneticPr fontId="2"/>
  </si>
  <si>
    <t>スティーヴンスの法則的な変化</t>
    <rPh sb="8" eb="10">
      <t>ホウソク</t>
    </rPh>
    <rPh sb="10" eb="11">
      <t>テキ</t>
    </rPh>
    <rPh sb="12" eb="14">
      <t>ヘンカ</t>
    </rPh>
    <phoneticPr fontId="2"/>
  </si>
  <si>
    <t>ウェーバー・フェヒナーの法則的な変化</t>
    <rPh sb="12" eb="14">
      <t>ホウソク</t>
    </rPh>
    <rPh sb="14" eb="15">
      <t>テキ</t>
    </rPh>
    <rPh sb="16" eb="18">
      <t>ヘンカ</t>
    </rPh>
    <phoneticPr fontId="2"/>
  </si>
  <si>
    <r>
      <t>y=a log</t>
    </r>
    <r>
      <rPr>
        <vertAlign val="subscript"/>
        <sz val="12"/>
        <color indexed="49"/>
        <rFont val="Osaka"/>
        <charset val="128"/>
      </rPr>
      <t>10</t>
    </r>
    <r>
      <rPr>
        <sz val="12"/>
        <color indexed="49"/>
        <rFont val="Osaka"/>
        <charset val="128"/>
      </rPr>
      <t>x</t>
    </r>
    <phoneticPr fontId="2"/>
  </si>
  <si>
    <r>
      <t>y1=x</t>
    </r>
    <r>
      <rPr>
        <vertAlign val="superscript"/>
        <sz val="12"/>
        <color indexed="49"/>
        <rFont val="Osaka"/>
        <charset val="128"/>
      </rPr>
      <t>b</t>
    </r>
    <phoneticPr fontId="2"/>
  </si>
  <si>
    <r>
      <t>y2=x</t>
    </r>
    <r>
      <rPr>
        <vertAlign val="superscript"/>
        <sz val="12"/>
        <color indexed="49"/>
        <rFont val="Osaka"/>
        <charset val="128"/>
      </rPr>
      <t>1</t>
    </r>
    <phoneticPr fontId="2"/>
  </si>
  <si>
    <r>
      <t>y3=x</t>
    </r>
    <r>
      <rPr>
        <vertAlign val="superscript"/>
        <sz val="12"/>
        <color indexed="49"/>
        <rFont val="Osaka"/>
        <charset val="128"/>
      </rPr>
      <t>1.5</t>
    </r>
    <phoneticPr fontId="2"/>
  </si>
  <si>
    <t>（１）左図に示した照度分布における、教室の均斉度を計算せよ。</t>
    <rPh sb="3" eb="5">
      <t>サズ</t>
    </rPh>
    <rPh sb="6" eb="7">
      <t>シメ</t>
    </rPh>
    <rPh sb="9" eb="11">
      <t>ショウドブンプニオケル､</t>
    </rPh>
    <rPh sb="11" eb="14">
      <t>､</t>
    </rPh>
    <rPh sb="18" eb="20">
      <t>キョウシツ</t>
    </rPh>
    <rPh sb="21" eb="24">
      <t>キンセイド</t>
    </rPh>
    <rPh sb="25" eb="27">
      <t>ケイサン</t>
    </rPh>
    <phoneticPr fontId="2"/>
  </si>
  <si>
    <t>四隅の平均照度</t>
    <rPh sb="0" eb="2">
      <t>ヨスミ</t>
    </rPh>
    <rPh sb="3" eb="7">
      <t>ヘイキンショウド</t>
    </rPh>
    <phoneticPr fontId="2"/>
  </si>
  <si>
    <t>最低照度</t>
    <rPh sb="0" eb="4">
      <t>サイテイショウド</t>
    </rPh>
    <phoneticPr fontId="2"/>
  </si>
  <si>
    <t>÷</t>
    <phoneticPr fontId="2"/>
  </si>
  <si>
    <t>（参考）左図に示した照度分布時における、教室の均斉度を計算せよ。ただし、ここでの均斉度は、最低照度÷最高照度とする。</t>
    <rPh sb="1" eb="3">
      <t>サンコウ</t>
    </rPh>
    <rPh sb="4" eb="6">
      <t>サズ</t>
    </rPh>
    <rPh sb="7" eb="8">
      <t>シメ</t>
    </rPh>
    <phoneticPr fontId="2"/>
  </si>
  <si>
    <t>m</t>
    <phoneticPr fontId="2"/>
  </si>
  <si>
    <t>↑単位をｍに直して記入</t>
    <rPh sb="1" eb="3">
      <t>タンイ</t>
    </rPh>
    <rPh sb="6" eb="7">
      <t>ナオ</t>
    </rPh>
    <rPh sb="9" eb="11">
      <t>キニュウ</t>
    </rPh>
    <phoneticPr fontId="2"/>
  </si>
  <si>
    <r>
      <t>m</t>
    </r>
    <r>
      <rPr>
        <vertAlign val="superscript"/>
        <sz val="12"/>
        <rFont val="Osaka"/>
        <charset val="128"/>
      </rPr>
      <t>2</t>
    </r>
    <phoneticPr fontId="2"/>
  </si>
  <si>
    <t>↑計算式が入っているので自動計算します</t>
    <rPh sb="1" eb="4">
      <t>ケイサンシキ</t>
    </rPh>
    <rPh sb="5" eb="6">
      <t>ハイ</t>
    </rPh>
    <rPh sb="12" eb="16">
      <t>ジドウケイサン</t>
    </rPh>
    <phoneticPr fontId="2"/>
  </si>
  <si>
    <t>U≒0.76</t>
    <phoneticPr fontId="2"/>
  </si>
  <si>
    <t>　=</t>
    <phoneticPr fontId="2"/>
  </si>
  <si>
    <t>※今回は、作業面面積≒床面積と考えます</t>
    <rPh sb="1" eb="3">
      <t>コンカイ</t>
    </rPh>
    <rPh sb="5" eb="10">
      <t>サギョウメンメンセキ</t>
    </rPh>
    <rPh sb="10" eb="14">
      <t>=ユカメンセキ</t>
    </rPh>
    <rPh sb="15" eb="16">
      <t>カンガ</t>
    </rPh>
    <phoneticPr fontId="2"/>
  </si>
  <si>
    <t>←％を小数に直して記入</t>
    <rPh sb="3" eb="5">
      <t>ショウスウ</t>
    </rPh>
    <rPh sb="6" eb="7">
      <t>ナオ</t>
    </rPh>
    <rPh sb="9" eb="11">
      <t>キニュウ</t>
    </rPh>
    <phoneticPr fontId="2"/>
  </si>
  <si>
    <t>※照明器具の台数を聞かれているので、自然数で答える</t>
    <rPh sb="1" eb="5">
      <t>ショウメイキグ</t>
    </rPh>
    <rPh sb="6" eb="8">
      <t>ダイスウ</t>
    </rPh>
    <rPh sb="9" eb="10">
      <t>キ</t>
    </rPh>
    <rPh sb="18" eb="21">
      <t>シゼンスウ</t>
    </rPh>
    <rPh sb="22" eb="23">
      <t>コタ</t>
    </rPh>
    <phoneticPr fontId="2"/>
  </si>
  <si>
    <t>k＝36÷(2.3-0.8)×(6+6)=2</t>
    <phoneticPr fontId="2"/>
  </si>
  <si>
    <t>A：照明は11台必要</t>
    <phoneticPr fontId="2"/>
  </si>
  <si>
    <t>N=500×36÷(900×0.76×0.8）≒11</t>
    <phoneticPr fontId="2"/>
  </si>
  <si>
    <r>
      <t>L</t>
    </r>
    <r>
      <rPr>
        <vertAlign val="subscript"/>
        <sz val="12"/>
        <rFont val="Osaka"/>
        <charset val="128"/>
      </rPr>
      <t>b</t>
    </r>
    <phoneticPr fontId="2"/>
  </si>
  <si>
    <r>
      <t>L</t>
    </r>
    <r>
      <rPr>
        <vertAlign val="subscript"/>
        <sz val="12"/>
        <rFont val="Osaka"/>
        <charset val="128"/>
      </rPr>
      <t>s</t>
    </r>
    <phoneticPr fontId="2"/>
  </si>
  <si>
    <r>
      <t>L</t>
    </r>
    <r>
      <rPr>
        <vertAlign val="subscript"/>
        <sz val="12"/>
        <rFont val="Osaka"/>
        <charset val="128"/>
      </rPr>
      <t>s</t>
    </r>
    <r>
      <rPr>
        <vertAlign val="superscript"/>
        <sz val="12"/>
        <rFont val="Osaka"/>
        <charset val="128"/>
      </rPr>
      <t>2</t>
    </r>
    <r>
      <rPr>
        <sz val="12"/>
        <rFont val="Osaka"/>
        <charset val="128"/>
      </rPr>
      <t>･ω/P</t>
    </r>
    <r>
      <rPr>
        <vertAlign val="superscript"/>
        <sz val="12"/>
        <rFont val="Osaka"/>
        <charset val="128"/>
      </rPr>
      <t>2</t>
    </r>
    <phoneticPr fontId="2"/>
  </si>
  <si>
    <t>光源の大きさ</t>
    <rPh sb="0" eb="2">
      <t>コウゲン</t>
    </rPh>
    <rPh sb="3" eb="4">
      <t>オオ</t>
    </rPh>
    <phoneticPr fontId="2"/>
  </si>
  <si>
    <t>光源の輝度</t>
    <rPh sb="0" eb="2">
      <t>コウゲン</t>
    </rPh>
    <rPh sb="3" eb="5">
      <t>キド</t>
    </rPh>
    <phoneticPr fontId="2"/>
  </si>
  <si>
    <t>光源の視野内における位置</t>
    <rPh sb="0" eb="2">
      <t>コウゲン</t>
    </rPh>
    <rPh sb="3" eb="6">
      <t>シヤナイ</t>
    </rPh>
    <rPh sb="10" eb="12">
      <t>イチ</t>
    </rPh>
    <phoneticPr fontId="2"/>
  </si>
  <si>
    <t>背景輝度</t>
    <rPh sb="0" eb="4">
      <t>ハイケイキド</t>
    </rPh>
    <phoneticPr fontId="2"/>
  </si>
  <si>
    <t>光源の視野内における位置の変数Pの算出に使用</t>
    <rPh sb="0" eb="2">
      <t>コウゲン</t>
    </rPh>
    <rPh sb="3" eb="6">
      <t>シヤナイ</t>
    </rPh>
    <rPh sb="10" eb="12">
      <t>イチ</t>
    </rPh>
    <rPh sb="13" eb="15">
      <t>ヘンスウ</t>
    </rPh>
    <rPh sb="17" eb="19">
      <t>サンシュツ</t>
    </rPh>
    <rPh sb="20" eb="22">
      <t>シヨウ</t>
    </rPh>
    <phoneticPr fontId="2"/>
  </si>
  <si>
    <t>H</t>
    <phoneticPr fontId="2"/>
  </si>
  <si>
    <t>T</t>
    <phoneticPr fontId="2"/>
  </si>
  <si>
    <t>R</t>
    <phoneticPr fontId="2"/>
  </si>
  <si>
    <t>b=2m、h=1m、d=2mの地点での立体角投射率を計算してみよう。</t>
    <rPh sb="19" eb="25">
      <t>リッタイカクトウシャリツ</t>
    </rPh>
    <phoneticPr fontId="2"/>
  </si>
  <si>
    <t>2m×2mの天窓の中央、床から1mの高さでの立体角投射率を計算してみよう。天井までの高さは2mとする。</t>
    <rPh sb="18" eb="19">
      <t>タカ</t>
    </rPh>
    <rPh sb="22" eb="28">
      <t>リッタイカクトウシャリツ</t>
    </rPh>
    <phoneticPr fontId="2"/>
  </si>
  <si>
    <t>暗い日の直接照度</t>
    <phoneticPr fontId="2"/>
  </si>
  <si>
    <t>暗い日の全天空照度</t>
    <rPh sb="0" eb="2">
      <t>クライヒノ</t>
    </rPh>
    <rPh sb="4" eb="9">
      <t>ゼンテンクウショウド</t>
    </rPh>
    <phoneticPr fontId="2"/>
  </si>
  <si>
    <t>明るい日の直接照度</t>
    <rPh sb="0" eb="1">
      <t>アカ</t>
    </rPh>
    <rPh sb="3" eb="4">
      <t>ヒ</t>
    </rPh>
    <rPh sb="5" eb="9">
      <t>チョクセツショウド</t>
    </rPh>
    <phoneticPr fontId="2"/>
  </si>
  <si>
    <t>明るい日の全天空照度</t>
    <rPh sb="0" eb="1">
      <t>アカ</t>
    </rPh>
    <rPh sb="3" eb="4">
      <t>ヒ</t>
    </rPh>
    <rPh sb="5" eb="10">
      <t>ゼンテンクウショウド</t>
    </rPh>
    <phoneticPr fontId="2"/>
  </si>
  <si>
    <t>p40に上式がある。ガラスの透過率τや維持率M、有効面積比率Rを立体角投射率Uに掛けることで、直接昼光率を出すというものだ。</t>
    <rPh sb="4" eb="6">
      <t>ジョウシキ</t>
    </rPh>
    <rPh sb="14" eb="17">
      <t>トウカリツ</t>
    </rPh>
    <rPh sb="19" eb="22">
      <t>イジリツ</t>
    </rPh>
    <rPh sb="24" eb="30">
      <t>ユウコウメンセキヒリツ</t>
    </rPh>
    <rPh sb="32" eb="38">
      <t>リッタイカクトウシャリツ</t>
    </rPh>
    <rPh sb="40" eb="41">
      <t>カ</t>
    </rPh>
    <rPh sb="47" eb="52">
      <t>チョクセツチュウコウリツ</t>
    </rPh>
    <rPh sb="53" eb="54">
      <t>ダ</t>
    </rPh>
    <phoneticPr fontId="2"/>
  </si>
  <si>
    <t>※４つに分割して計算する必要がある。</t>
    <rPh sb="4" eb="6">
      <t>ブンカツ</t>
    </rPh>
    <rPh sb="8" eb="10">
      <t>ケイサン</t>
    </rPh>
    <rPh sb="12" eb="14">
      <t>ヒツヨウ</t>
    </rPh>
    <phoneticPr fontId="2"/>
  </si>
  <si>
    <t>　まずは１つ分を求め、それを４倍しよう</t>
    <rPh sb="6" eb="7">
      <t>ブン</t>
    </rPh>
    <rPh sb="8" eb="9">
      <t>モト</t>
    </rPh>
    <rPh sb="15" eb="16">
      <t>バイ</t>
    </rPh>
    <phoneticPr fontId="2"/>
  </si>
  <si>
    <t>１つ分</t>
    <rPh sb="2" eb="3">
      <t>ブン</t>
    </rPh>
    <phoneticPr fontId="2"/>
  </si>
  <si>
    <t>４つ分</t>
    <rPh sb="2" eb="3">
      <t>ブン</t>
    </rPh>
    <phoneticPr fontId="2"/>
  </si>
  <si>
    <t>U</t>
    <phoneticPr fontId="2"/>
  </si>
  <si>
    <r>
      <t>U</t>
    </r>
    <r>
      <rPr>
        <vertAlign val="subscript"/>
        <sz val="12"/>
        <rFont val="Osaka"/>
        <charset val="128"/>
      </rPr>
      <t>1/4</t>
    </r>
    <phoneticPr fontId="2"/>
  </si>
  <si>
    <r>
      <t>D</t>
    </r>
    <r>
      <rPr>
        <vertAlign val="subscript"/>
        <sz val="12"/>
        <color theme="3" tint="0.39997558519241921"/>
        <rFont val="Osaka"/>
        <charset val="128"/>
      </rPr>
      <t>d</t>
    </r>
    <r>
      <rPr>
        <sz val="12"/>
        <color theme="3" tint="0.39997558519241921"/>
        <rFont val="Osaka"/>
        <charset val="128"/>
      </rPr>
      <t>=τ・M・R・U</t>
    </r>
    <phoneticPr fontId="2"/>
  </si>
  <si>
    <t>上で行った計算は、τ、M、Rをそれぞれ１と置いた簡便なものであることを心に留めておいて欲しい。</t>
    <rPh sb="0" eb="1">
      <t>ウエ</t>
    </rPh>
    <rPh sb="2" eb="3">
      <t>オコナ</t>
    </rPh>
    <rPh sb="5" eb="7">
      <t>ケイサン</t>
    </rPh>
    <rPh sb="21" eb="22">
      <t>オ</t>
    </rPh>
    <rPh sb="24" eb="26">
      <t>カンベン</t>
    </rPh>
    <rPh sb="35" eb="36">
      <t>ココロ</t>
    </rPh>
    <rPh sb="37" eb="38">
      <t>トド</t>
    </rPh>
    <rPh sb="43" eb="44">
      <t>ホ</t>
    </rPh>
    <phoneticPr fontId="2"/>
  </si>
  <si>
    <t>※本の解答は図の読み取りを基にした手計算の場合のものです。若干値が異なっています。</t>
    <rPh sb="1" eb="2">
      <t>ホン</t>
    </rPh>
    <rPh sb="3" eb="5">
      <t>カイトウ</t>
    </rPh>
    <rPh sb="6" eb="7">
      <t>ズ</t>
    </rPh>
    <rPh sb="8" eb="9">
      <t>ヨ</t>
    </rPh>
    <rPh sb="10" eb="11">
      <t>ト</t>
    </rPh>
    <rPh sb="13" eb="14">
      <t>モト</t>
    </rPh>
    <rPh sb="17" eb="20">
      <t>テケイサン</t>
    </rPh>
    <rPh sb="21" eb="23">
      <t>バアイ</t>
    </rPh>
    <rPh sb="29" eb="32">
      <t>ジャッカンアタイ</t>
    </rPh>
    <rPh sb="33" eb="34">
      <t>コト</t>
    </rPh>
    <phoneticPr fontId="2"/>
  </si>
  <si>
    <t>視線からの水平方向変異</t>
    <rPh sb="0" eb="2">
      <t>シセン</t>
    </rPh>
    <rPh sb="5" eb="7">
      <t>スイヘイホウコウヘンイ</t>
    </rPh>
    <phoneticPr fontId="2"/>
  </si>
  <si>
    <t>視線からの垂直方向変異</t>
    <rPh sb="0" eb="2">
      <t>シセン</t>
    </rPh>
    <rPh sb="5" eb="11">
      <t>スイチョクホウコウヘンイ</t>
    </rPh>
    <phoneticPr fontId="2"/>
  </si>
  <si>
    <t>光源と観察点の距離</t>
    <rPh sb="0" eb="2">
      <t>コウゲン</t>
    </rPh>
    <rPh sb="3" eb="6">
      <t>カンサツテン</t>
    </rPh>
    <rPh sb="7" eb="9">
      <t>キョリ</t>
    </rPh>
    <phoneticPr fontId="2"/>
  </si>
  <si>
    <t>（視線方向に投影したときの距離）</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</si>
</sst>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
    <numFmt numFmtId="178" formatCode="0.000"/>
    <numFmt numFmtId="179" formatCode="0.0_ "/>
    <numFmt numFmtId="180" formatCode="0\ \l\x"/>
  </numFmts>
  <fonts count="33" x14ac:knownFonts="1">
    <font>
      <sz val="12"/>
      <name val="Osaka"/>
      <charset val="128"/>
    </font>
    <font>
      <sz val="12"/>
      <name val="Osaka"/>
      <charset val="128"/>
    </font>
    <font>
      <sz val="6"/>
      <name val="Osaka"/>
      <family val="2"/>
      <charset val="128"/>
    </font>
    <font>
      <sz val="6"/>
      <name val="ＭＳ Ｐゴシック"/>
      <charset val="128"/>
    </font>
    <font>
      <sz val="6"/>
      <name val="ヒラギノ角ゴ Pro W3"/>
      <charset val="128"/>
    </font>
    <font>
      <sz val="11"/>
      <name val="ＭＳ Ｐゴシック"/>
      <charset val="128"/>
    </font>
    <font>
      <sz val="11"/>
      <name val="ヒラギノ角ゴ Pro W3"/>
      <charset val="128"/>
    </font>
    <font>
      <sz val="11"/>
      <name val="小塚ゴシック Pro R"/>
      <charset val="128"/>
    </font>
    <font>
      <sz val="10"/>
      <name val="小塚ゴシック Pro M"/>
      <charset val="128"/>
    </font>
    <font>
      <sz val="10"/>
      <color indexed="10"/>
      <name val="小塚ゴシック Pro M"/>
      <charset val="128"/>
    </font>
    <font>
      <sz val="10"/>
      <color indexed="55"/>
      <name val="小塚ゴシック Pro M"/>
      <charset val="128"/>
    </font>
    <font>
      <sz val="10"/>
      <color indexed="45"/>
      <name val="小塚ゴシック Pro M"/>
      <charset val="128"/>
    </font>
    <font>
      <vertAlign val="superscript"/>
      <sz val="12"/>
      <name val="Osaka"/>
      <charset val="128"/>
    </font>
    <font>
      <sz val="16"/>
      <name val="Osaka"/>
      <charset val="128"/>
    </font>
    <font>
      <sz val="10"/>
      <name val="ヒラギノ角ゴ Pro W3"/>
      <charset val="128"/>
    </font>
    <font>
      <sz val="12"/>
      <color indexed="18"/>
      <name val="Osaka"/>
      <charset val="128"/>
    </font>
    <font>
      <sz val="12"/>
      <color indexed="39"/>
      <name val="Osaka"/>
      <charset val="128"/>
    </font>
    <font>
      <sz val="12"/>
      <color indexed="17"/>
      <name val="Osaka"/>
      <charset val="128"/>
    </font>
    <font>
      <vertAlign val="subscript"/>
      <sz val="12"/>
      <color indexed="18"/>
      <name val="Osaka"/>
      <charset val="128"/>
    </font>
    <font>
      <sz val="12"/>
      <color indexed="49"/>
      <name val="Osaka"/>
      <charset val="128"/>
    </font>
    <font>
      <vertAlign val="subscript"/>
      <sz val="12"/>
      <color indexed="49"/>
      <name val="Osaka"/>
      <charset val="128"/>
    </font>
    <font>
      <vertAlign val="superscript"/>
      <sz val="12"/>
      <color indexed="49"/>
      <name val="Osaka"/>
      <charset val="128"/>
    </font>
    <font>
      <vertAlign val="subscript"/>
      <sz val="12"/>
      <name val="Osaka"/>
      <charset val="128"/>
    </font>
    <font>
      <sz val="12"/>
      <color theme="1"/>
      <name val="Osaka"/>
      <family val="2"/>
      <charset val="128"/>
    </font>
    <font>
      <sz val="12"/>
      <color theme="5" tint="-0.249977111117893"/>
      <name val="Osaka"/>
      <charset val="128"/>
    </font>
    <font>
      <sz val="10"/>
      <color rgb="FFFF0000"/>
      <name val="小塚ゴシック Pro M"/>
      <charset val="128"/>
    </font>
    <font>
      <sz val="12"/>
      <color rgb="FFFF0000"/>
      <name val="Osaka"/>
      <family val="2"/>
      <charset val="128"/>
    </font>
    <font>
      <sz val="12"/>
      <color theme="0" tint="-0.249977111117893"/>
      <name val="Osaka"/>
      <charset val="128"/>
    </font>
    <font>
      <sz val="12"/>
      <color rgb="FF000090"/>
      <name val="Osaka"/>
      <charset val="128"/>
    </font>
    <font>
      <sz val="12"/>
      <color theme="3" tint="0.39997558519241921"/>
      <name val="Osaka"/>
      <charset val="128"/>
    </font>
    <font>
      <u/>
      <sz val="12"/>
      <color theme="10"/>
      <name val="Osaka"/>
      <charset val="128"/>
    </font>
    <font>
      <u/>
      <sz val="12"/>
      <color theme="11"/>
      <name val="Osaka"/>
      <charset val="128"/>
    </font>
    <font>
      <vertAlign val="subscript"/>
      <sz val="12"/>
      <color theme="3" tint="0.39997558519241921"/>
      <name val="Osaka"/>
      <charset val="128"/>
    </font>
  </fonts>
  <fills count="5">
    <fill>
      <patternFill patternType="none"/>
    </fill>
    <fill>
      <patternFill patternType="gray125"/>
    </fill>
    <fill>
      <patternFill patternType="solid">
        <fgColor indexed="41"/>
        <bgColor indexed="64"/>
      </patternFill>
    </fill>
    <fill>
      <patternFill patternType="solid">
        <fgColor theme="5" tint="0.79998168889431442"/>
        <bgColor indexed="64"/>
      </patternFill>
    </fill>
    <fill>
      <patternFill patternType="solid">
        <fgColor theme="2"/>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s>
  <cellStyleXfs count="15">
    <xf numFmtId="0" fontId="0" fillId="0" borderId="0"/>
    <xf numFmtId="9" fontId="1" fillId="0" borderId="0" applyFont="0" applyFill="0" applyBorder="0" applyAlignment="0" applyProtection="0"/>
    <xf numFmtId="38" fontId="5" fillId="0" borderId="0" applyFont="0" applyFill="0" applyBorder="0" applyAlignment="0" applyProtection="0"/>
    <xf numFmtId="0" fontId="5" fillId="0" borderId="0"/>
    <xf numFmtId="0" fontId="23" fillId="0" borderId="0"/>
    <xf numFmtId="0" fontId="5" fillId="0" borderId="0"/>
    <xf numFmtId="0" fontId="5"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07">
    <xf numFmtId="0" fontId="0" fillId="0" borderId="0" xfId="0"/>
    <xf numFmtId="0" fontId="6" fillId="0" borderId="0" xfId="6" applyFont="1"/>
    <xf numFmtId="0" fontId="6" fillId="0" borderId="0" xfId="6" applyFont="1" applyAlignment="1">
      <alignment horizontal="center" vertical="center"/>
    </xf>
    <xf numFmtId="0" fontId="6" fillId="0" borderId="1" xfId="6" applyFont="1" applyBorder="1" applyAlignment="1">
      <alignment horizontal="center" vertical="center"/>
    </xf>
    <xf numFmtId="9" fontId="6" fillId="0" borderId="2" xfId="6" applyNumberFormat="1" applyFont="1" applyBorder="1" applyAlignment="1">
      <alignment horizontal="center" vertical="center"/>
    </xf>
    <xf numFmtId="9" fontId="6" fillId="0" borderId="3" xfId="6" applyNumberFormat="1" applyFont="1" applyBorder="1" applyAlignment="1">
      <alignment horizontal="center" vertical="center"/>
    </xf>
    <xf numFmtId="0" fontId="6" fillId="0" borderId="4" xfId="6" applyFont="1" applyBorder="1" applyAlignment="1">
      <alignment horizontal="center" vertical="center"/>
    </xf>
    <xf numFmtId="9" fontId="6" fillId="0" borderId="5" xfId="6" applyNumberFormat="1" applyFont="1" applyBorder="1" applyAlignment="1">
      <alignment horizontal="center" vertical="center"/>
    </xf>
    <xf numFmtId="9" fontId="6" fillId="0" borderId="6" xfId="6" applyNumberFormat="1" applyFont="1" applyBorder="1" applyAlignment="1">
      <alignment horizontal="center" vertical="center"/>
    </xf>
    <xf numFmtId="2" fontId="6" fillId="0" borderId="7" xfId="6" applyNumberFormat="1" applyFont="1" applyBorder="1"/>
    <xf numFmtId="49" fontId="6" fillId="0" borderId="8" xfId="6" applyNumberFormat="1" applyFont="1" applyBorder="1" applyAlignment="1">
      <alignment horizontal="center" vertical="center"/>
    </xf>
    <xf numFmtId="49" fontId="6" fillId="0" borderId="9" xfId="6" applyNumberFormat="1" applyFont="1" applyBorder="1" applyAlignment="1">
      <alignment horizontal="center" vertical="center"/>
    </xf>
    <xf numFmtId="2" fontId="6" fillId="0" borderId="10" xfId="6" applyNumberFormat="1" applyFont="1" applyBorder="1"/>
    <xf numFmtId="49" fontId="6" fillId="0" borderId="11" xfId="6" applyNumberFormat="1" applyFont="1" applyBorder="1" applyAlignment="1">
      <alignment horizontal="center" vertical="center"/>
    </xf>
    <xf numFmtId="49" fontId="6" fillId="0" borderId="12" xfId="6" applyNumberFormat="1" applyFont="1" applyBorder="1" applyAlignment="1">
      <alignment horizontal="center" vertical="center"/>
    </xf>
    <xf numFmtId="2" fontId="6" fillId="0" borderId="0" xfId="6" applyNumberFormat="1" applyFont="1"/>
    <xf numFmtId="49" fontId="6" fillId="0" borderId="0" xfId="6" applyNumberFormat="1" applyFont="1" applyAlignment="1">
      <alignment horizontal="center" vertical="center"/>
    </xf>
    <xf numFmtId="0" fontId="7" fillId="0" borderId="5" xfId="5" applyFont="1" applyBorder="1" applyAlignment="1">
      <alignment horizontal="center"/>
    </xf>
    <xf numFmtId="0" fontId="7" fillId="0" borderId="0" xfId="5" applyFont="1"/>
    <xf numFmtId="0" fontId="5" fillId="0" borderId="0" xfId="5"/>
    <xf numFmtId="0" fontId="7" fillId="0" borderId="5" xfId="5" applyFont="1" applyBorder="1"/>
    <xf numFmtId="0" fontId="0" fillId="0" borderId="5" xfId="0" applyBorder="1"/>
    <xf numFmtId="0" fontId="24" fillId="0" borderId="0" xfId="0" applyFont="1"/>
    <xf numFmtId="0" fontId="0" fillId="3" borderId="5" xfId="0" applyFill="1" applyBorder="1"/>
    <xf numFmtId="178" fontId="0" fillId="3" borderId="5" xfId="0" applyNumberFormat="1" applyFill="1" applyBorder="1" applyAlignment="1">
      <alignment horizontal="center" vertical="top"/>
    </xf>
    <xf numFmtId="0" fontId="0" fillId="0" borderId="5" xfId="0" applyBorder="1" applyAlignment="1">
      <alignment horizontal="center" vertical="top"/>
    </xf>
    <xf numFmtId="0" fontId="0" fillId="0" borderId="0" xfId="0" applyAlignment="1">
      <alignment horizontal="center" vertical="top"/>
    </xf>
    <xf numFmtId="0" fontId="24" fillId="0" borderId="0" xfId="0" applyFont="1" applyAlignment="1">
      <alignment horizontal="center" vertical="top"/>
    </xf>
    <xf numFmtId="0" fontId="24" fillId="0" borderId="0" xfId="0" applyFont="1" applyAlignment="1">
      <alignment horizontal="center" vertical="center"/>
    </xf>
    <xf numFmtId="0" fontId="24" fillId="0" borderId="0" xfId="0" applyFont="1" applyAlignment="1">
      <alignment vertical="center" wrapText="1"/>
    </xf>
    <xf numFmtId="0" fontId="8" fillId="0" borderId="0" xfId="0" applyFont="1"/>
    <xf numFmtId="0" fontId="8" fillId="2" borderId="0" xfId="0" applyFont="1" applyFill="1"/>
    <xf numFmtId="0" fontId="8" fillId="0" borderId="5" xfId="0" applyFont="1" applyBorder="1" applyAlignment="1">
      <alignment horizontal="center"/>
    </xf>
    <xf numFmtId="177" fontId="8" fillId="0" borderId="0" xfId="0" applyNumberFormat="1" applyFont="1"/>
    <xf numFmtId="177" fontId="8" fillId="2" borderId="0" xfId="0" applyNumberFormat="1" applyFont="1" applyFill="1"/>
    <xf numFmtId="177" fontId="8" fillId="0" borderId="5" xfId="0" applyNumberFormat="1" applyFont="1" applyBorder="1" applyAlignment="1">
      <alignment horizontal="center"/>
    </xf>
    <xf numFmtId="0" fontId="9" fillId="0" borderId="0" xfId="0" applyFont="1"/>
    <xf numFmtId="2" fontId="8" fillId="0" borderId="0" xfId="0" applyNumberFormat="1" applyFont="1"/>
    <xf numFmtId="177" fontId="10" fillId="0" borderId="0" xfId="0" applyNumberFormat="1" applyFont="1"/>
    <xf numFmtId="177" fontId="11" fillId="0" borderId="0" xfId="0" applyNumberFormat="1" applyFont="1"/>
    <xf numFmtId="177" fontId="8" fillId="0" borderId="0" xfId="0" applyNumberFormat="1" applyFont="1" applyFill="1"/>
    <xf numFmtId="0" fontId="8" fillId="0" borderId="0" xfId="0" applyFont="1" applyFill="1"/>
    <xf numFmtId="0" fontId="0" fillId="0" borderId="13" xfId="0" applyBorder="1" applyAlignment="1">
      <alignment horizontal="center" vertical="top"/>
    </xf>
    <xf numFmtId="0" fontId="8" fillId="0" borderId="0" xfId="0" applyFont="1" applyAlignment="1">
      <alignment horizontal="center" vertical="top"/>
    </xf>
    <xf numFmtId="177" fontId="10" fillId="0" borderId="0" xfId="0" applyNumberFormat="1" applyFont="1" applyFill="1"/>
    <xf numFmtId="2" fontId="8" fillId="0" borderId="0" xfId="0" applyNumberFormat="1" applyFont="1" applyFill="1"/>
    <xf numFmtId="177" fontId="8" fillId="0" borderId="0" xfId="0" applyNumberFormat="1" applyFont="1" applyBorder="1" applyAlignment="1">
      <alignment horizontal="center"/>
    </xf>
    <xf numFmtId="0" fontId="25" fillId="0" borderId="0" xfId="0" applyFont="1"/>
    <xf numFmtId="179" fontId="8" fillId="0" borderId="0" xfId="0" applyNumberFormat="1" applyFont="1"/>
    <xf numFmtId="2" fontId="25" fillId="0" borderId="0" xfId="0" applyNumberFormat="1" applyFont="1"/>
    <xf numFmtId="177" fontId="8" fillId="3" borderId="0" xfId="0" applyNumberFormat="1" applyFont="1" applyFill="1" applyBorder="1"/>
    <xf numFmtId="177" fontId="8" fillId="3" borderId="0" xfId="0" applyNumberFormat="1" applyFont="1" applyFill="1"/>
    <xf numFmtId="177" fontId="25" fillId="0" borderId="0" xfId="0" applyNumberFormat="1" applyFont="1" applyBorder="1" applyAlignment="1">
      <alignment horizontal="left"/>
    </xf>
    <xf numFmtId="0" fontId="26" fillId="0" borderId="0" xfId="0" applyFont="1"/>
    <xf numFmtId="2" fontId="0" fillId="3" borderId="0" xfId="0" applyNumberFormat="1" applyFill="1"/>
    <xf numFmtId="2" fontId="5" fillId="0" borderId="0" xfId="3" applyNumberFormat="1"/>
    <xf numFmtId="2" fontId="14" fillId="0" borderId="0" xfId="3" applyNumberFormat="1" applyFont="1"/>
    <xf numFmtId="2" fontId="14" fillId="0" borderId="13" xfId="3" applyNumberFormat="1" applyFont="1" applyBorder="1"/>
    <xf numFmtId="2" fontId="14" fillId="0" borderId="13" xfId="2" applyNumberFormat="1" applyFont="1" applyBorder="1"/>
    <xf numFmtId="2" fontId="14" fillId="0" borderId="0" xfId="2" applyNumberFormat="1" applyFont="1"/>
    <xf numFmtId="0" fontId="27" fillId="0" borderId="0" xfId="0" applyFont="1"/>
    <xf numFmtId="0" fontId="23" fillId="0" borderId="0" xfId="4"/>
    <xf numFmtId="0" fontId="26" fillId="0" borderId="0" xfId="4" applyFont="1"/>
    <xf numFmtId="0" fontId="23" fillId="4" borderId="0" xfId="4" applyFill="1"/>
    <xf numFmtId="2" fontId="23" fillId="0" borderId="0" xfId="4" applyNumberFormat="1"/>
    <xf numFmtId="0" fontId="0" fillId="0" borderId="0" xfId="0" applyAlignment="1">
      <alignment horizontal="right"/>
    </xf>
    <xf numFmtId="0" fontId="0" fillId="0" borderId="0" xfId="0" applyAlignment="1">
      <alignment horizontal="center"/>
    </xf>
    <xf numFmtId="176" fontId="1" fillId="3" borderId="0" xfId="1" applyNumberFormat="1" applyFont="1" applyFill="1" applyAlignment="1">
      <alignment horizontal="center"/>
    </xf>
    <xf numFmtId="0" fontId="28" fillId="0" borderId="0" xfId="0" applyFont="1"/>
    <xf numFmtId="0" fontId="0" fillId="0" borderId="5" xfId="0" applyBorder="1" applyAlignment="1">
      <alignment horizontal="center"/>
    </xf>
    <xf numFmtId="0" fontId="29" fillId="0" borderId="0" xfId="0" applyFont="1"/>
    <xf numFmtId="0" fontId="28" fillId="0" borderId="0" xfId="0" applyFont="1" applyFill="1" applyBorder="1"/>
    <xf numFmtId="0" fontId="28" fillId="0" borderId="0" xfId="0" applyFont="1" applyAlignment="1">
      <alignment horizontal="center"/>
    </xf>
    <xf numFmtId="0" fontId="28" fillId="0" borderId="0" xfId="0" applyFont="1" applyAlignment="1">
      <alignment horizontal="left"/>
    </xf>
    <xf numFmtId="0" fontId="1" fillId="0" borderId="0" xfId="4" applyFont="1" applyAlignment="1">
      <alignment horizontal="center"/>
    </xf>
    <xf numFmtId="0" fontId="29" fillId="0" borderId="0" xfId="4" applyFont="1"/>
    <xf numFmtId="0" fontId="29" fillId="0" borderId="0" xfId="4" applyFont="1" applyAlignment="1">
      <alignment vertical="top" wrapText="1"/>
    </xf>
    <xf numFmtId="2" fontId="0" fillId="3" borderId="5" xfId="0" applyNumberFormat="1" applyFill="1" applyBorder="1" applyAlignment="1">
      <alignment horizontal="center" vertical="top"/>
    </xf>
    <xf numFmtId="1" fontId="0" fillId="3" borderId="5" xfId="0" applyNumberFormat="1" applyFill="1" applyBorder="1" applyAlignment="1">
      <alignment horizontal="center" vertical="top"/>
    </xf>
    <xf numFmtId="0" fontId="0" fillId="0" borderId="0" xfId="0" applyAlignment="1">
      <alignment vertical="top" textRotation="180"/>
    </xf>
    <xf numFmtId="2" fontId="0" fillId="3" borderId="5" xfId="0" applyNumberFormat="1" applyFill="1" applyBorder="1"/>
    <xf numFmtId="0" fontId="0" fillId="0" borderId="0" xfId="0" applyBorder="1" applyAlignment="1">
      <alignment horizontal="center"/>
    </xf>
    <xf numFmtId="0" fontId="0" fillId="0" borderId="0" xfId="0" applyBorder="1"/>
    <xf numFmtId="1" fontId="0" fillId="0" borderId="0" xfId="0" applyNumberFormat="1"/>
    <xf numFmtId="180" fontId="0" fillId="0" borderId="5" xfId="0" applyNumberFormat="1" applyBorder="1"/>
    <xf numFmtId="180" fontId="0" fillId="3" borderId="5" xfId="0" applyNumberFormat="1" applyFill="1" applyBorder="1"/>
    <xf numFmtId="176" fontId="1" fillId="3" borderId="5" xfId="1" applyNumberFormat="1" applyFont="1" applyFill="1" applyBorder="1" applyAlignment="1">
      <alignment horizontal="center" vertical="top"/>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24" fillId="0" borderId="0" xfId="0" applyFont="1" applyAlignment="1">
      <alignment horizontal="left" vertical="top" wrapText="1"/>
    </xf>
    <xf numFmtId="9" fontId="6" fillId="0" borderId="17" xfId="6" applyNumberFormat="1" applyFont="1" applyBorder="1" applyAlignment="1">
      <alignment horizontal="center" vertical="center"/>
    </xf>
    <xf numFmtId="0" fontId="6" fillId="0" borderId="18" xfId="6" applyFont="1" applyBorder="1" applyAlignment="1">
      <alignment horizontal="center" vertical="center"/>
    </xf>
    <xf numFmtId="0" fontId="6" fillId="0" borderId="19" xfId="6" applyFont="1" applyBorder="1" applyAlignment="1">
      <alignment horizontal="center" vertical="center"/>
    </xf>
    <xf numFmtId="0" fontId="6" fillId="0" borderId="14" xfId="6" applyFont="1" applyBorder="1" applyAlignment="1">
      <alignment horizontal="center" vertical="center"/>
    </xf>
    <xf numFmtId="0" fontId="6" fillId="0" borderId="15" xfId="6" applyFont="1" applyBorder="1" applyAlignment="1">
      <alignment horizontal="center" vertical="center"/>
    </xf>
    <xf numFmtId="0" fontId="6" fillId="0" borderId="20" xfId="6" applyFont="1" applyBorder="1" applyAlignment="1">
      <alignment horizontal="center" vertical="center"/>
    </xf>
    <xf numFmtId="9" fontId="6" fillId="0" borderId="14" xfId="6" applyNumberFormat="1" applyFont="1" applyBorder="1" applyAlignment="1">
      <alignment horizontal="center" vertical="center"/>
    </xf>
    <xf numFmtId="0" fontId="6" fillId="0" borderId="16" xfId="6" applyFont="1" applyBorder="1" applyAlignment="1">
      <alignment horizontal="center" vertical="center"/>
    </xf>
    <xf numFmtId="180" fontId="0" fillId="0" borderId="14" xfId="0" applyNumberFormat="1" applyBorder="1" applyAlignment="1">
      <alignment horizontal="center"/>
    </xf>
    <xf numFmtId="180" fontId="0" fillId="0" borderId="16" xfId="0" applyNumberForma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8" fillId="0" borderId="0" xfId="0" applyFont="1" applyAlignment="1">
      <alignment horizontal="center"/>
    </xf>
    <xf numFmtId="0" fontId="8" fillId="0" borderId="5" xfId="0" applyFont="1" applyBorder="1" applyAlignment="1">
      <alignment horizontal="center"/>
    </xf>
  </cellXfs>
  <cellStyles count="15">
    <cellStyle name="パーセント" xfId="1" builtinId="5"/>
    <cellStyle name="ハイパーリンク" xfId="7" builtinId="8" hidden="1"/>
    <cellStyle name="ハイパーリンク" xfId="9" builtinId="8" hidden="1"/>
    <cellStyle name="ハイパーリンク" xfId="11" builtinId="8" hidden="1"/>
    <cellStyle name="ハイパーリンク" xfId="13" builtinId="8" hidden="1"/>
    <cellStyle name="桁区切り 2" xfId="2"/>
    <cellStyle name="標準" xfId="0" builtinId="0"/>
    <cellStyle name="標準 2" xfId="3"/>
    <cellStyle name="標準 3" xfId="4"/>
    <cellStyle name="標準_UGR段階とグレアの程度との関係.xls" xfId="5"/>
    <cellStyle name="標準_照明率表.xls" xfId="6"/>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ja-JP"/>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'p13-ウェーバー＆フェヒナー'!$C$4</c:f>
              <c:strCache>
                <c:ptCount val="1"/>
                <c:pt idx="0">
                  <c:v>y</c:v>
                </c:pt>
              </c:strCache>
            </c:strRef>
          </c:tx>
          <c:marker>
            <c:symbol val="none"/>
          </c:marker>
          <c:val>
            <c:numRef>
              <c:f>'p13-ウェーバー＆フェヒナー'!$C$5:$C$24</c:f>
              <c:numCache>
                <c:formatCode>0.00</c:formatCode>
                <c:ptCount val="20"/>
                <c:pt idx="0">
                  <c:v>0.0</c:v>
                </c:pt>
                <c:pt idx="1">
                  <c:v>0.903089986991944</c:v>
                </c:pt>
                <c:pt idx="2">
                  <c:v>1.431363764158987</c:v>
                </c:pt>
                <c:pt idx="3">
                  <c:v>1.806179973983887</c:v>
                </c:pt>
                <c:pt idx="4">
                  <c:v>2.096910013008057</c:v>
                </c:pt>
                <c:pt idx="5">
                  <c:v>2.334453751150931</c:v>
                </c:pt>
                <c:pt idx="6">
                  <c:v>2.53529412004277</c:v>
                </c:pt>
                <c:pt idx="7">
                  <c:v>2.70926996097583</c:v>
                </c:pt>
                <c:pt idx="8">
                  <c:v>2.862727528317974</c:v>
                </c:pt>
                <c:pt idx="9">
                  <c:v>3.0</c:v>
                </c:pt>
                <c:pt idx="10">
                  <c:v>3.124178055474675</c:v>
                </c:pt>
                <c:pt idx="11">
                  <c:v>3.237543738142874</c:v>
                </c:pt>
                <c:pt idx="12">
                  <c:v>3.34183005692051</c:v>
                </c:pt>
                <c:pt idx="13">
                  <c:v>3.438384107034714</c:v>
                </c:pt>
                <c:pt idx="14">
                  <c:v>3.528273777167044</c:v>
                </c:pt>
                <c:pt idx="15">
                  <c:v>3.612359947967774</c:v>
                </c:pt>
                <c:pt idx="16">
                  <c:v>3.691346764134821</c:v>
                </c:pt>
                <c:pt idx="17">
                  <c:v>3.765817515309918</c:v>
                </c:pt>
                <c:pt idx="18">
                  <c:v>3.836260802858487</c:v>
                </c:pt>
                <c:pt idx="19">
                  <c:v>3.903089986991944</c:v>
                </c:pt>
              </c:numCache>
            </c:numRef>
          </c:val>
          <c:smooth val="0"/>
        </c:ser>
        <c:ser>
          <c:idx val="1"/>
          <c:order val="1"/>
          <c:tx>
            <c:strRef>
              <c:f>'p13-ウェーバー＆フェヒナー'!$D$4</c:f>
              <c:strCache>
                <c:ptCount val="1"/>
                <c:pt idx="0">
                  <c:v>y1</c:v>
                </c:pt>
              </c:strCache>
            </c:strRef>
          </c:tx>
          <c:marker>
            <c:symbol val="none"/>
          </c:marker>
          <c:val>
            <c:numRef>
              <c:f>'p13-ウェーバー＆フェヒナー'!$D$5:$D$24</c:f>
              <c:numCache>
                <c:formatCode>0.00</c:formatCode>
                <c:ptCount val="20"/>
                <c:pt idx="0">
                  <c:v>1.0</c:v>
                </c:pt>
                <c:pt idx="1">
                  <c:v>1.414213562373095</c:v>
                </c:pt>
                <c:pt idx="2">
                  <c:v>1.732050807568877</c:v>
                </c:pt>
                <c:pt idx="3">
                  <c:v>2.0</c:v>
                </c:pt>
                <c:pt idx="4">
                  <c:v>2.23606797749979</c:v>
                </c:pt>
                <c:pt idx="5">
                  <c:v>2.449489742783178</c:v>
                </c:pt>
                <c:pt idx="6">
                  <c:v>2.645751311064591</c:v>
                </c:pt>
                <c:pt idx="7">
                  <c:v>2.82842712474619</c:v>
                </c:pt>
                <c:pt idx="8">
                  <c:v>3.0</c:v>
                </c:pt>
                <c:pt idx="9">
                  <c:v>3.16227766016838</c:v>
                </c:pt>
                <c:pt idx="10">
                  <c:v>3.3166247903554</c:v>
                </c:pt>
                <c:pt idx="11">
                  <c:v>3.464101615137754</c:v>
                </c:pt>
                <c:pt idx="12">
                  <c:v>3.60555127546399</c:v>
                </c:pt>
                <c:pt idx="13">
                  <c:v>3.741657386773941</c:v>
                </c:pt>
                <c:pt idx="14">
                  <c:v>3.872983346207417</c:v>
                </c:pt>
                <c:pt idx="15">
                  <c:v>4.0</c:v>
                </c:pt>
                <c:pt idx="16">
                  <c:v>4.123105625617661</c:v>
                </c:pt>
                <c:pt idx="17">
                  <c:v>4.242640687119284</c:v>
                </c:pt>
                <c:pt idx="18">
                  <c:v>4.358898943540674</c:v>
                </c:pt>
                <c:pt idx="19">
                  <c:v>4.47213595499958</c:v>
                </c:pt>
              </c:numCache>
            </c:numRef>
          </c:val>
          <c:smooth val="0"/>
        </c:ser>
        <c:dLbls>
          <c:showLegendKey val="0"/>
          <c:showVal val="0"/>
          <c:showCatName val="0"/>
          <c:showSerName val="0"/>
          <c:showPercent val="0"/>
          <c:showBubbleSize val="0"/>
        </c:dLbls>
        <c:marker val="1"/>
        <c:smooth val="0"/>
        <c:axId val="2140337720"/>
        <c:axId val="2131775176"/>
      </c:lineChart>
      <c:catAx>
        <c:axId val="2140337720"/>
        <c:scaling>
          <c:orientation val="minMax"/>
        </c:scaling>
        <c:delete val="0"/>
        <c:axPos val="b"/>
        <c:numFmt formatCode="General" sourceLinked="1"/>
        <c:majorTickMark val="out"/>
        <c:minorTickMark val="none"/>
        <c:tickLblPos val="nextTo"/>
        <c:crossAx val="2131775176"/>
        <c:crosses val="autoZero"/>
        <c:auto val="1"/>
        <c:lblAlgn val="ctr"/>
        <c:lblOffset val="100"/>
        <c:noMultiLvlLbl val="0"/>
      </c:catAx>
      <c:valAx>
        <c:axId val="2131775176"/>
        <c:scaling>
          <c:orientation val="minMax"/>
        </c:scaling>
        <c:delete val="0"/>
        <c:axPos val="l"/>
        <c:majorGridlines/>
        <c:numFmt formatCode="0.00" sourceLinked="1"/>
        <c:majorTickMark val="out"/>
        <c:minorTickMark val="none"/>
        <c:tickLblPos val="nextTo"/>
        <c:crossAx val="214033772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165100</xdr:colOff>
      <xdr:row>1</xdr:row>
      <xdr:rowOff>50800</xdr:rowOff>
    </xdr:from>
    <xdr:to>
      <xdr:col>16</xdr:col>
      <xdr:colOff>901700</xdr:colOff>
      <xdr:row>33</xdr:row>
      <xdr:rowOff>88900</xdr:rowOff>
    </xdr:to>
    <xdr:pic>
      <xdr:nvPicPr>
        <xdr:cNvPr id="1742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3200" y="279400"/>
          <a:ext cx="8432800" cy="735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825500</xdr:colOff>
      <xdr:row>7</xdr:row>
      <xdr:rowOff>228600</xdr:rowOff>
    </xdr:from>
    <xdr:to>
      <xdr:col>12</xdr:col>
      <xdr:colOff>266700</xdr:colOff>
      <xdr:row>19</xdr:row>
      <xdr:rowOff>228600</xdr:rowOff>
    </xdr:to>
    <xdr:graphicFrame macro="">
      <xdr:nvGraphicFramePr>
        <xdr:cNvPr id="1045"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5"/>
  <sheetViews>
    <sheetView tabSelected="1" workbookViewId="0"/>
  </sheetViews>
  <sheetFormatPr baseColWidth="12" defaultRowHeight="18" x14ac:dyDescent="0"/>
  <cols>
    <col min="1" max="1" width="5" customWidth="1"/>
    <col min="2" max="8" width="5.875" customWidth="1"/>
    <col min="9" max="10" width="14.625" customWidth="1"/>
  </cols>
  <sheetData>
    <row r="2" spans="2:6">
      <c r="B2" s="68" t="s">
        <v>197</v>
      </c>
    </row>
    <row r="3" spans="2:6">
      <c r="B3" s="68" t="s">
        <v>198</v>
      </c>
    </row>
    <row r="4" spans="2:6">
      <c r="B4" s="68" t="s">
        <v>199</v>
      </c>
    </row>
    <row r="5" spans="2:6">
      <c r="B5" s="68" t="s">
        <v>200</v>
      </c>
    </row>
    <row r="6" spans="2:6">
      <c r="B6" s="68" t="s">
        <v>201</v>
      </c>
    </row>
    <row r="7" spans="2:6">
      <c r="B7" s="68"/>
    </row>
    <row r="8" spans="2:6">
      <c r="B8" s="68" t="s">
        <v>202</v>
      </c>
    </row>
    <row r="9" spans="2:6">
      <c r="B9" s="68" t="s">
        <v>203</v>
      </c>
    </row>
    <row r="10" spans="2:6">
      <c r="B10" s="68" t="s">
        <v>204</v>
      </c>
    </row>
    <row r="11" spans="2:6">
      <c r="B11" s="68" t="s">
        <v>205</v>
      </c>
    </row>
    <row r="12" spans="2:6">
      <c r="B12" s="68"/>
    </row>
    <row r="13" spans="2:6">
      <c r="B13" s="69">
        <f>D13*F13</f>
        <v>12</v>
      </c>
      <c r="C13" s="66" t="s">
        <v>206</v>
      </c>
      <c r="D13" s="66">
        <v>3</v>
      </c>
      <c r="E13" s="66" t="s">
        <v>207</v>
      </c>
      <c r="F13" s="66">
        <v>4</v>
      </c>
    </row>
    <row r="14" spans="2:6">
      <c r="B14" s="68"/>
    </row>
    <row r="15" spans="2:6">
      <c r="B15" s="68" t="s">
        <v>208</v>
      </c>
    </row>
    <row r="16" spans="2:6">
      <c r="B16" s="68" t="s">
        <v>246</v>
      </c>
    </row>
    <row r="17" spans="2:8">
      <c r="B17" s="70" t="s">
        <v>252</v>
      </c>
    </row>
    <row r="18" spans="2:8">
      <c r="B18" s="70" t="s">
        <v>253</v>
      </c>
    </row>
    <row r="19" spans="2:8">
      <c r="B19" s="71"/>
    </row>
    <row r="20" spans="2:8">
      <c r="B20" s="71" t="s">
        <v>209</v>
      </c>
    </row>
    <row r="21" spans="2:8">
      <c r="B21" s="71" t="s">
        <v>247</v>
      </c>
    </row>
    <row r="22" spans="2:8">
      <c r="B22" s="71" t="s">
        <v>210</v>
      </c>
    </row>
    <row r="23" spans="2:8">
      <c r="B23" s="68" t="s">
        <v>254</v>
      </c>
    </row>
    <row r="24" spans="2:8">
      <c r="B24" s="68" t="s">
        <v>255</v>
      </c>
    </row>
    <row r="25" spans="2:8">
      <c r="B25" s="68"/>
    </row>
    <row r="26" spans="2:8">
      <c r="B26" s="68" t="s">
        <v>211</v>
      </c>
    </row>
    <row r="27" spans="2:8">
      <c r="B27" s="68" t="s">
        <v>248</v>
      </c>
    </row>
    <row r="28" spans="2:8">
      <c r="B28" s="68"/>
    </row>
    <row r="29" spans="2:8">
      <c r="B29" s="68" t="s">
        <v>212</v>
      </c>
    </row>
    <row r="30" spans="2:8">
      <c r="B30" s="68" t="s">
        <v>213</v>
      </c>
    </row>
    <row r="31" spans="2:8">
      <c r="B31" s="68"/>
      <c r="G31" t="s">
        <v>214</v>
      </c>
      <c r="H31" s="53" t="s">
        <v>215</v>
      </c>
    </row>
    <row r="32" spans="2:8">
      <c r="B32" s="68" t="s">
        <v>216</v>
      </c>
      <c r="C32" s="68" t="s">
        <v>217</v>
      </c>
      <c r="D32" s="72" t="s">
        <v>218</v>
      </c>
      <c r="E32" s="72" t="s">
        <v>219</v>
      </c>
      <c r="F32" s="68"/>
      <c r="G32" s="68"/>
      <c r="H32" s="68">
        <f>9+3</f>
        <v>12</v>
      </c>
    </row>
    <row r="33" spans="2:8">
      <c r="B33" s="68" t="s">
        <v>220</v>
      </c>
      <c r="C33" s="68" t="s">
        <v>221</v>
      </c>
      <c r="D33" s="72" t="s">
        <v>222</v>
      </c>
      <c r="E33" s="72" t="s">
        <v>223</v>
      </c>
      <c r="F33" s="68"/>
      <c r="G33" s="68"/>
      <c r="H33" s="68">
        <f>15-3</f>
        <v>12</v>
      </c>
    </row>
    <row r="34" spans="2:8">
      <c r="B34" s="68" t="s">
        <v>224</v>
      </c>
      <c r="C34" s="68" t="s">
        <v>225</v>
      </c>
      <c r="D34" s="72" t="s">
        <v>226</v>
      </c>
      <c r="E34" s="72" t="s">
        <v>227</v>
      </c>
      <c r="F34" s="68"/>
      <c r="G34" s="68"/>
      <c r="H34" s="68">
        <f>3*4</f>
        <v>12</v>
      </c>
    </row>
    <row r="35" spans="2:8">
      <c r="B35" s="68" t="s">
        <v>228</v>
      </c>
      <c r="C35" s="68" t="s">
        <v>229</v>
      </c>
      <c r="D35" s="72" t="s">
        <v>226</v>
      </c>
      <c r="E35" s="72" t="s">
        <v>230</v>
      </c>
      <c r="F35" s="68"/>
      <c r="G35" s="68"/>
      <c r="H35" s="68">
        <f>24/2</f>
        <v>12</v>
      </c>
    </row>
    <row r="36" spans="2:8">
      <c r="B36" s="68" t="s">
        <v>231</v>
      </c>
      <c r="C36" s="68"/>
      <c r="D36" s="72" t="s">
        <v>218</v>
      </c>
      <c r="E36" s="72" t="s">
        <v>232</v>
      </c>
      <c r="F36" s="68"/>
      <c r="G36" s="68"/>
      <c r="H36" s="68">
        <f>2^3</f>
        <v>8</v>
      </c>
    </row>
    <row r="37" spans="2:8">
      <c r="B37" s="68"/>
      <c r="C37" s="68"/>
      <c r="D37" s="72"/>
      <c r="E37" s="72"/>
      <c r="F37" s="68"/>
      <c r="G37" s="68"/>
      <c r="H37" s="68"/>
    </row>
    <row r="38" spans="2:8">
      <c r="B38" s="68" t="s">
        <v>233</v>
      </c>
      <c r="C38" s="68"/>
      <c r="D38" s="72"/>
      <c r="E38" s="72"/>
      <c r="F38" s="68"/>
      <c r="G38" t="s">
        <v>214</v>
      </c>
      <c r="H38" s="53" t="s">
        <v>215</v>
      </c>
    </row>
    <row r="39" spans="2:8">
      <c r="B39" s="68" t="s">
        <v>234</v>
      </c>
      <c r="C39" s="68" t="s">
        <v>235</v>
      </c>
      <c r="D39" s="72" t="s">
        <v>236</v>
      </c>
      <c r="E39" s="73" t="s">
        <v>237</v>
      </c>
      <c r="F39" s="68"/>
      <c r="G39" s="68"/>
      <c r="H39" s="68">
        <f>LN(10)</f>
        <v>2.3025850929940459</v>
      </c>
    </row>
    <row r="40" spans="2:8">
      <c r="B40" s="68"/>
      <c r="C40" s="68" t="s">
        <v>238</v>
      </c>
      <c r="D40" s="68"/>
      <c r="E40" s="72" t="s">
        <v>239</v>
      </c>
      <c r="F40" s="68"/>
      <c r="G40" s="68"/>
      <c r="H40" s="68">
        <f>LOG10(100)</f>
        <v>2</v>
      </c>
    </row>
    <row r="41" spans="2:8">
      <c r="B41" s="68"/>
      <c r="C41" s="68"/>
      <c r="D41" s="68"/>
      <c r="E41" s="68"/>
      <c r="F41" s="68"/>
      <c r="G41" s="68"/>
      <c r="H41" s="68"/>
    </row>
    <row r="42" spans="2:8">
      <c r="B42" s="68"/>
    </row>
    <row r="43" spans="2:8">
      <c r="B43" s="68" t="s">
        <v>249</v>
      </c>
    </row>
    <row r="44" spans="2:8">
      <c r="B44" s="68" t="s">
        <v>240</v>
      </c>
    </row>
    <row r="45" spans="2:8">
      <c r="B45" s="68"/>
    </row>
    <row r="46" spans="2:8">
      <c r="B46" s="68" t="s">
        <v>241</v>
      </c>
    </row>
    <row r="47" spans="2:8">
      <c r="B47" s="68" t="s">
        <v>242</v>
      </c>
    </row>
    <row r="49" spans="2:2">
      <c r="B49" s="68" t="s">
        <v>243</v>
      </c>
    </row>
    <row r="51" spans="2:2">
      <c r="B51" s="70" t="s">
        <v>244</v>
      </c>
    </row>
    <row r="52" spans="2:2">
      <c r="B52" s="70" t="s">
        <v>245</v>
      </c>
    </row>
    <row r="53" spans="2:2">
      <c r="B53" s="70" t="s">
        <v>256</v>
      </c>
    </row>
    <row r="54" spans="2:2">
      <c r="B54" s="70" t="s">
        <v>257</v>
      </c>
    </row>
    <row r="55" spans="2:2">
      <c r="B55" s="70" t="s">
        <v>250</v>
      </c>
    </row>
  </sheetData>
  <phoneticPr fontId="2"/>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Y11"/>
  <sheetViews>
    <sheetView workbookViewId="0"/>
  </sheetViews>
  <sheetFormatPr baseColWidth="12" defaultColWidth="9.75" defaultRowHeight="18" x14ac:dyDescent="0"/>
  <cols>
    <col min="1" max="2" width="4.375" customWidth="1"/>
    <col min="3" max="3" width="3.75" customWidth="1"/>
    <col min="4" max="4" width="2.375" customWidth="1"/>
    <col min="5" max="5" width="4.75" customWidth="1"/>
    <col min="6" max="6" width="2.625" customWidth="1"/>
    <col min="7" max="7" width="2.5" customWidth="1"/>
    <col min="9" max="9" width="4.875" customWidth="1"/>
    <col min="11" max="11" width="6" customWidth="1"/>
    <col min="12" max="12" width="4.75" customWidth="1"/>
    <col min="13" max="13" width="12.25" customWidth="1"/>
    <col min="14" max="14" width="4.375" customWidth="1"/>
    <col min="15" max="15" width="3.75" customWidth="1"/>
    <col min="16" max="16" width="2.375" customWidth="1"/>
    <col min="18" max="18" width="4.75" customWidth="1"/>
    <col min="20" max="20" width="2.5" customWidth="1"/>
    <col min="22" max="22" width="4.875" customWidth="1"/>
    <col min="24" max="24" width="6" customWidth="1"/>
    <col min="25" max="25" width="4.75" customWidth="1"/>
  </cols>
  <sheetData>
    <row r="3" spans="2:25">
      <c r="B3" t="s">
        <v>113</v>
      </c>
      <c r="N3" t="s">
        <v>178</v>
      </c>
    </row>
    <row r="4" spans="2:25">
      <c r="B4" s="102" t="s">
        <v>119</v>
      </c>
      <c r="C4" s="42">
        <v>1</v>
      </c>
      <c r="D4" s="103" t="s">
        <v>124</v>
      </c>
      <c r="E4" s="102" t="s">
        <v>121</v>
      </c>
      <c r="F4" s="42" t="s">
        <v>125</v>
      </c>
      <c r="G4" s="102" t="s">
        <v>122</v>
      </c>
      <c r="H4" s="42" t="s">
        <v>128</v>
      </c>
      <c r="I4" s="102" t="s">
        <v>121</v>
      </c>
      <c r="J4" s="42" t="s">
        <v>126</v>
      </c>
      <c r="K4" s="104" t="s">
        <v>123</v>
      </c>
      <c r="N4" s="102" t="s">
        <v>119</v>
      </c>
      <c r="O4" s="42">
        <v>1</v>
      </c>
      <c r="P4" s="103" t="s">
        <v>124</v>
      </c>
      <c r="Q4" s="42" t="s">
        <v>175</v>
      </c>
      <c r="R4" s="102" t="s">
        <v>121</v>
      </c>
      <c r="S4" s="42" t="s">
        <v>129</v>
      </c>
      <c r="T4" s="102" t="s">
        <v>176</v>
      </c>
      <c r="U4" s="42" t="s">
        <v>177</v>
      </c>
      <c r="V4" s="102" t="s">
        <v>121</v>
      </c>
      <c r="W4" s="42" t="s">
        <v>125</v>
      </c>
      <c r="X4" s="104" t="s">
        <v>123</v>
      </c>
    </row>
    <row r="5" spans="2:25" ht="20">
      <c r="B5" s="102"/>
      <c r="C5" s="26" t="s">
        <v>120</v>
      </c>
      <c r="D5" s="103"/>
      <c r="E5" s="102"/>
      <c r="F5" s="26" t="s">
        <v>127</v>
      </c>
      <c r="G5" s="102"/>
      <c r="H5" s="26" t="s">
        <v>171</v>
      </c>
      <c r="I5" s="102"/>
      <c r="J5" s="26" t="s">
        <v>171</v>
      </c>
      <c r="K5" s="104"/>
      <c r="N5" s="102"/>
      <c r="O5" s="26" t="s">
        <v>120</v>
      </c>
      <c r="P5" s="103"/>
      <c r="Q5" s="26" t="s">
        <v>174</v>
      </c>
      <c r="R5" s="102"/>
      <c r="S5" s="26" t="s">
        <v>174</v>
      </c>
      <c r="T5" s="102"/>
      <c r="U5" s="26" t="s">
        <v>171</v>
      </c>
      <c r="V5" s="102"/>
      <c r="W5" s="26" t="s">
        <v>171</v>
      </c>
      <c r="X5" s="104"/>
    </row>
    <row r="7" spans="2:25">
      <c r="G7" t="s">
        <v>126</v>
      </c>
      <c r="H7" s="25">
        <v>1</v>
      </c>
      <c r="I7" s="53" t="s">
        <v>148</v>
      </c>
      <c r="K7" t="s">
        <v>172</v>
      </c>
      <c r="L7" s="54">
        <f>H7/H9</f>
        <v>0.5</v>
      </c>
      <c r="T7" t="s">
        <v>125</v>
      </c>
      <c r="U7" s="25">
        <v>1</v>
      </c>
      <c r="V7" s="53" t="s">
        <v>148</v>
      </c>
      <c r="X7" t="s">
        <v>172</v>
      </c>
      <c r="Y7" s="54">
        <f>U7/U9</f>
        <v>0.5</v>
      </c>
    </row>
    <row r="8" spans="2:25">
      <c r="G8" t="s">
        <v>129</v>
      </c>
      <c r="H8" s="25">
        <v>1</v>
      </c>
      <c r="I8" s="53" t="s">
        <v>148</v>
      </c>
      <c r="K8" t="s">
        <v>173</v>
      </c>
      <c r="L8" s="54">
        <f>H8/H9</f>
        <v>0.5</v>
      </c>
      <c r="T8" t="s">
        <v>129</v>
      </c>
      <c r="U8" s="25">
        <v>1</v>
      </c>
      <c r="V8" s="53" t="s">
        <v>148</v>
      </c>
      <c r="X8" t="s">
        <v>173</v>
      </c>
      <c r="Y8" s="54">
        <f>U8/U9</f>
        <v>0.5</v>
      </c>
    </row>
    <row r="9" spans="2:25">
      <c r="G9" t="s">
        <v>130</v>
      </c>
      <c r="H9" s="25">
        <v>2</v>
      </c>
      <c r="I9" s="53" t="s">
        <v>148</v>
      </c>
      <c r="T9" t="s">
        <v>127</v>
      </c>
      <c r="U9" s="25">
        <v>2</v>
      </c>
      <c r="V9" s="53" t="s">
        <v>148</v>
      </c>
    </row>
    <row r="11" spans="2:25">
      <c r="F11" s="66" t="s">
        <v>131</v>
      </c>
      <c r="G11" s="66" t="s">
        <v>132</v>
      </c>
      <c r="H11" s="67">
        <f>1/(2*PI())*(ATAN(H7/H9)-H9/((H9^2+H8^2)^0.5)*ATAN(H7/(H9^2+H8^2)^0.5))</f>
        <v>1.3927691210023256E-2</v>
      </c>
      <c r="S11" s="65" t="s">
        <v>131</v>
      </c>
      <c r="T11" s="66" t="s">
        <v>93</v>
      </c>
      <c r="U11" s="67">
        <f>1/(2*PI())*(U7/((U9^2+U7^2)^0.5)*ATAN(U8/(U9^2+U7^2)^0.5)+U8/((U9^2+U8^2)^0.5)*ATAN(U7/(U9^2+U8^2)^0.5))</f>
        <v>5.9864117615193384E-2</v>
      </c>
    </row>
  </sheetData>
  <mergeCells count="12">
    <mergeCell ref="X4:X5"/>
    <mergeCell ref="B4:B5"/>
    <mergeCell ref="E4:E5"/>
    <mergeCell ref="G4:G5"/>
    <mergeCell ref="I4:I5"/>
    <mergeCell ref="D4:D5"/>
    <mergeCell ref="K4:K5"/>
    <mergeCell ref="N4:N5"/>
    <mergeCell ref="P4:P5"/>
    <mergeCell ref="R4:R5"/>
    <mergeCell ref="T4:T5"/>
    <mergeCell ref="V4:V5"/>
  </mergeCells>
  <phoneticPr fontId="2"/>
  <pageMargins left="0.7" right="0.7" top="0.75" bottom="0.75" header="0.51200000000000001" footer="0.51200000000000001"/>
  <pageSetup paperSize="0"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C36"/>
  <sheetViews>
    <sheetView workbookViewId="0"/>
  </sheetViews>
  <sheetFormatPr baseColWidth="12" defaultColWidth="5.75" defaultRowHeight="18" customHeight="1" x14ac:dyDescent="0"/>
  <cols>
    <col min="1" max="3" width="4.125" style="30" customWidth="1"/>
    <col min="4" max="4" width="13.75" style="30" customWidth="1"/>
    <col min="5" max="8" width="4.375" style="30" customWidth="1"/>
    <col min="9" max="9" width="4" style="30" bestFit="1" customWidth="1"/>
    <col min="10" max="10" width="3.375" style="30" bestFit="1" customWidth="1"/>
    <col min="11" max="14" width="4.125" style="41" customWidth="1"/>
    <col min="15" max="15" width="2.125" style="30" customWidth="1"/>
    <col min="16" max="17" width="4.5" style="30" customWidth="1"/>
    <col min="18" max="18" width="1.375" style="30" customWidth="1"/>
    <col min="19" max="20" width="4.5" style="30" customWidth="1"/>
    <col min="21" max="21" width="1.75" style="30" customWidth="1"/>
    <col min="22" max="23" width="4.875" style="30" customWidth="1"/>
    <col min="24" max="24" width="2.875" style="30" customWidth="1"/>
    <col min="25" max="26" width="5" style="30" customWidth="1"/>
    <col min="27" max="27" width="3.375" style="30" customWidth="1"/>
    <col min="28" max="28" width="10.375" style="30" customWidth="1"/>
    <col min="29" max="29" width="23.25" style="30" customWidth="1"/>
    <col min="30" max="16384" width="5.75" style="30"/>
  </cols>
  <sheetData>
    <row r="3" spans="3:29" ht="18" customHeight="1">
      <c r="C3" s="30" t="s">
        <v>114</v>
      </c>
    </row>
    <row r="4" spans="3:29" ht="18" customHeight="1">
      <c r="C4" s="30" t="s">
        <v>21</v>
      </c>
    </row>
    <row r="5" spans="3:29" ht="18" customHeight="1">
      <c r="C5" s="30" t="s">
        <v>115</v>
      </c>
      <c r="V5" s="47" t="s">
        <v>147</v>
      </c>
    </row>
    <row r="6" spans="3:29" ht="18" customHeight="1">
      <c r="E6" s="105" t="s">
        <v>87</v>
      </c>
      <c r="F6" s="105"/>
      <c r="G6" s="105"/>
      <c r="H6" s="105"/>
      <c r="I6" s="31" t="s">
        <v>88</v>
      </c>
      <c r="J6" s="31"/>
      <c r="K6" s="41" t="s">
        <v>134</v>
      </c>
      <c r="P6" s="30" t="s">
        <v>77</v>
      </c>
      <c r="S6" s="30" t="s">
        <v>78</v>
      </c>
      <c r="V6" s="30" t="s">
        <v>21</v>
      </c>
      <c r="Y6" s="106" t="s">
        <v>21</v>
      </c>
      <c r="Z6" s="106"/>
      <c r="AC6" s="30" t="s">
        <v>85</v>
      </c>
    </row>
    <row r="7" spans="3:29" ht="18" customHeight="1">
      <c r="E7" s="43" t="s">
        <v>22</v>
      </c>
      <c r="F7" s="43" t="s">
        <v>79</v>
      </c>
      <c r="G7" s="43" t="s">
        <v>23</v>
      </c>
      <c r="H7" s="43" t="s">
        <v>24</v>
      </c>
      <c r="I7" s="31" t="s">
        <v>79</v>
      </c>
      <c r="J7" s="31" t="s">
        <v>23</v>
      </c>
      <c r="K7" s="41" t="s">
        <v>135</v>
      </c>
      <c r="L7" s="41" t="s">
        <v>136</v>
      </c>
      <c r="M7" s="41" t="s">
        <v>137</v>
      </c>
      <c r="N7" s="41" t="s">
        <v>138</v>
      </c>
      <c r="P7" s="30" t="s">
        <v>81</v>
      </c>
      <c r="Q7" s="30" t="s">
        <v>80</v>
      </c>
      <c r="S7" s="30" t="s">
        <v>81</v>
      </c>
      <c r="T7" s="30" t="s">
        <v>80</v>
      </c>
      <c r="V7" s="30" t="s">
        <v>77</v>
      </c>
      <c r="W7" s="30" t="s">
        <v>78</v>
      </c>
      <c r="Y7" s="32" t="s">
        <v>77</v>
      </c>
      <c r="Z7" s="32" t="s">
        <v>78</v>
      </c>
      <c r="AC7" s="30" t="s">
        <v>86</v>
      </c>
    </row>
    <row r="8" spans="3:29" ht="18" customHeight="1">
      <c r="D8" s="30" t="s">
        <v>82</v>
      </c>
      <c r="E8" s="33">
        <v>3.6</v>
      </c>
      <c r="F8" s="33">
        <v>3</v>
      </c>
      <c r="G8" s="33">
        <v>2.7</v>
      </c>
      <c r="H8" s="33">
        <f>E8*F8</f>
        <v>10.8</v>
      </c>
      <c r="I8" s="34">
        <v>1.2</v>
      </c>
      <c r="J8" s="34">
        <v>0.9</v>
      </c>
      <c r="K8" s="45">
        <f>I8/2</f>
        <v>0.6</v>
      </c>
      <c r="L8" s="45">
        <f>J8</f>
        <v>0.9</v>
      </c>
      <c r="M8" s="45">
        <f>F8/2</f>
        <v>1.5</v>
      </c>
      <c r="N8" s="45">
        <f>F8</f>
        <v>3</v>
      </c>
      <c r="O8" s="36"/>
      <c r="P8" s="37">
        <f>K8/M8</f>
        <v>0.39999999999999997</v>
      </c>
      <c r="Q8" s="37">
        <f>L8/M8</f>
        <v>0.6</v>
      </c>
      <c r="R8" s="37"/>
      <c r="S8" s="37">
        <f>K8/N8</f>
        <v>0.19999999999999998</v>
      </c>
      <c r="T8" s="37">
        <f>L8/N8</f>
        <v>0.3</v>
      </c>
      <c r="V8" s="50">
        <v>1.5</v>
      </c>
      <c r="W8" s="50">
        <v>0.3</v>
      </c>
      <c r="Y8" s="35">
        <f>2*V8</f>
        <v>3</v>
      </c>
      <c r="Z8" s="35">
        <f>2*W8</f>
        <v>0.6</v>
      </c>
      <c r="AA8" s="33"/>
      <c r="AB8" s="49" t="s">
        <v>142</v>
      </c>
      <c r="AC8" s="47" t="s">
        <v>139</v>
      </c>
    </row>
    <row r="9" spans="3:29" ht="18" customHeight="1">
      <c r="D9" s="30" t="s">
        <v>133</v>
      </c>
      <c r="E9" s="33">
        <v>3.6</v>
      </c>
      <c r="F9" s="33">
        <v>3</v>
      </c>
      <c r="G9" s="33">
        <v>2.7</v>
      </c>
      <c r="H9" s="33">
        <f>E9*F9</f>
        <v>10.8</v>
      </c>
      <c r="I9" s="34">
        <v>1.2</v>
      </c>
      <c r="J9" s="34">
        <v>0.9</v>
      </c>
      <c r="K9" s="45">
        <f>I9/2</f>
        <v>0.6</v>
      </c>
      <c r="L9" s="45">
        <f>J9/2</f>
        <v>0.45</v>
      </c>
      <c r="M9" s="45">
        <f>G9-0.9</f>
        <v>1.8000000000000003</v>
      </c>
      <c r="O9" s="36"/>
      <c r="P9" s="37">
        <f>K9/M9</f>
        <v>0.33333333333333326</v>
      </c>
      <c r="Q9" s="37">
        <f>L9/M9</f>
        <v>0.24999999999999997</v>
      </c>
      <c r="R9" s="37"/>
      <c r="V9" s="51">
        <v>2.5</v>
      </c>
      <c r="W9" s="48">
        <f>W10-W11</f>
        <v>2.5</v>
      </c>
      <c r="Y9" s="35">
        <f>4*V9</f>
        <v>10</v>
      </c>
      <c r="Z9" s="35">
        <f>2*W9</f>
        <v>5</v>
      </c>
      <c r="AA9" s="33"/>
      <c r="AB9" s="49" t="s">
        <v>143</v>
      </c>
      <c r="AC9" s="47" t="s">
        <v>139</v>
      </c>
    </row>
    <row r="10" spans="3:29" ht="18" customHeight="1">
      <c r="D10" s="30" t="s">
        <v>83</v>
      </c>
      <c r="E10" s="38">
        <v>3.6</v>
      </c>
      <c r="F10" s="38">
        <v>2.7</v>
      </c>
      <c r="G10" s="38">
        <v>2.7</v>
      </c>
      <c r="H10" s="38">
        <f>E10*F10</f>
        <v>9.7200000000000006</v>
      </c>
      <c r="I10" s="34">
        <v>1.2</v>
      </c>
      <c r="J10" s="34">
        <v>0.9</v>
      </c>
      <c r="K10" s="45">
        <f>I10/2</f>
        <v>0.6</v>
      </c>
      <c r="L10" s="45">
        <f>F10/2+J10/2</f>
        <v>1.8</v>
      </c>
      <c r="M10" s="40"/>
      <c r="N10" s="45">
        <f>G9-0.9</f>
        <v>1.8000000000000003</v>
      </c>
      <c r="O10" s="36"/>
      <c r="R10" s="37"/>
      <c r="S10" s="37">
        <f>K10/N10</f>
        <v>0.33333333333333326</v>
      </c>
      <c r="T10" s="37">
        <f>L10/N10</f>
        <v>0.99999999999999989</v>
      </c>
      <c r="V10" s="33"/>
      <c r="W10" s="51">
        <v>6.5</v>
      </c>
      <c r="Y10" s="46"/>
      <c r="Z10" s="52" t="s">
        <v>146</v>
      </c>
      <c r="AA10" s="33"/>
      <c r="AB10" s="49" t="s">
        <v>144</v>
      </c>
      <c r="AC10" s="47" t="s">
        <v>140</v>
      </c>
    </row>
    <row r="11" spans="3:29" ht="18" customHeight="1">
      <c r="D11" s="30" t="s">
        <v>84</v>
      </c>
      <c r="E11" s="38">
        <v>3.6</v>
      </c>
      <c r="F11" s="38">
        <v>2.7</v>
      </c>
      <c r="G11" s="38">
        <v>2.7</v>
      </c>
      <c r="H11" s="38">
        <f>E11*F11</f>
        <v>9.7200000000000006</v>
      </c>
      <c r="I11" s="34">
        <v>1.2</v>
      </c>
      <c r="J11" s="34">
        <v>0.9</v>
      </c>
      <c r="K11" s="45">
        <f>I11/2</f>
        <v>0.6</v>
      </c>
      <c r="L11" s="45">
        <f>F11/2-J11/2</f>
        <v>0.90000000000000013</v>
      </c>
      <c r="M11" s="44"/>
      <c r="N11" s="45">
        <f>G10-0.9</f>
        <v>1.8000000000000003</v>
      </c>
      <c r="O11" s="36"/>
      <c r="R11" s="37"/>
      <c r="S11" s="37">
        <f>K11/N11</f>
        <v>0.33333333333333326</v>
      </c>
      <c r="T11" s="37">
        <f>L11/N11</f>
        <v>0.5</v>
      </c>
      <c r="V11" s="33"/>
      <c r="W11" s="51">
        <v>4</v>
      </c>
      <c r="X11" s="36"/>
      <c r="Y11" s="39">
        <f>Y9/Y8</f>
        <v>3.3333333333333335</v>
      </c>
      <c r="Z11" s="39">
        <f>Z9/Z8</f>
        <v>8.3333333333333339</v>
      </c>
      <c r="AA11" s="33"/>
      <c r="AB11" s="49" t="s">
        <v>145</v>
      </c>
      <c r="AC11" s="47" t="s">
        <v>141</v>
      </c>
    </row>
    <row r="12" spans="3:29" ht="18" customHeight="1">
      <c r="X12" s="36"/>
      <c r="Y12" s="39"/>
      <c r="Z12" s="39"/>
      <c r="AA12" s="33"/>
      <c r="AB12" s="37"/>
    </row>
    <row r="13" spans="3:29" ht="18" customHeight="1">
      <c r="C13" s="30" t="s">
        <v>116</v>
      </c>
      <c r="E13" s="33"/>
      <c r="F13" s="33"/>
      <c r="G13" s="33"/>
      <c r="H13" s="33"/>
      <c r="I13" s="40"/>
      <c r="J13" s="40"/>
      <c r="K13" s="40"/>
      <c r="L13" s="40"/>
      <c r="M13" s="40"/>
      <c r="N13" s="40"/>
      <c r="P13" s="37"/>
      <c r="Q13" s="37"/>
      <c r="R13" s="37"/>
      <c r="S13" s="37"/>
      <c r="T13" s="37"/>
      <c r="V13" s="33"/>
      <c r="W13" s="33"/>
      <c r="X13" s="36"/>
      <c r="Y13" s="33"/>
      <c r="Z13" s="33"/>
      <c r="AA13" s="33"/>
      <c r="AB13" s="37"/>
    </row>
    <row r="14" spans="3:29" ht="18" customHeight="1">
      <c r="E14" s="105" t="s">
        <v>87</v>
      </c>
      <c r="F14" s="105"/>
      <c r="G14" s="105"/>
      <c r="H14" s="105"/>
      <c r="I14" s="31" t="s">
        <v>88</v>
      </c>
      <c r="J14" s="31"/>
      <c r="K14" s="41" t="s">
        <v>134</v>
      </c>
      <c r="P14" s="30" t="s">
        <v>77</v>
      </c>
      <c r="S14" s="30" t="s">
        <v>78</v>
      </c>
      <c r="V14" s="30" t="s">
        <v>21</v>
      </c>
      <c r="Y14" s="106" t="s">
        <v>21</v>
      </c>
      <c r="Z14" s="106"/>
      <c r="AC14" s="30" t="s">
        <v>85</v>
      </c>
    </row>
    <row r="15" spans="3:29" ht="18" customHeight="1">
      <c r="E15" s="43" t="s">
        <v>22</v>
      </c>
      <c r="F15" s="43" t="s">
        <v>79</v>
      </c>
      <c r="G15" s="43" t="s">
        <v>23</v>
      </c>
      <c r="H15" s="43" t="s">
        <v>24</v>
      </c>
      <c r="I15" s="31" t="s">
        <v>79</v>
      </c>
      <c r="J15" s="31" t="s">
        <v>23</v>
      </c>
      <c r="K15" s="41" t="s">
        <v>135</v>
      </c>
      <c r="L15" s="41" t="s">
        <v>136</v>
      </c>
      <c r="M15" s="41" t="s">
        <v>137</v>
      </c>
      <c r="N15" s="41" t="s">
        <v>138</v>
      </c>
      <c r="P15" s="30" t="s">
        <v>81</v>
      </c>
      <c r="Q15" s="30" t="s">
        <v>80</v>
      </c>
      <c r="S15" s="30" t="s">
        <v>81</v>
      </c>
      <c r="T15" s="30" t="s">
        <v>80</v>
      </c>
      <c r="V15" s="30" t="s">
        <v>77</v>
      </c>
      <c r="W15" s="30" t="s">
        <v>78</v>
      </c>
      <c r="Y15" s="32" t="s">
        <v>77</v>
      </c>
      <c r="Z15" s="32" t="s">
        <v>78</v>
      </c>
      <c r="AC15" s="30" t="s">
        <v>86</v>
      </c>
    </row>
    <row r="16" spans="3:29" ht="18" customHeight="1">
      <c r="D16" s="30" t="s">
        <v>82</v>
      </c>
      <c r="E16" s="33">
        <v>10</v>
      </c>
      <c r="F16" s="33">
        <v>8</v>
      </c>
      <c r="G16" s="33">
        <v>2.7</v>
      </c>
      <c r="H16" s="33">
        <f>E16*F16</f>
        <v>80</v>
      </c>
      <c r="I16" s="34">
        <v>5</v>
      </c>
      <c r="J16" s="34">
        <v>1.6</v>
      </c>
      <c r="K16" s="45">
        <f>I16/2</f>
        <v>2.5</v>
      </c>
      <c r="L16" s="45">
        <f>J16</f>
        <v>1.6</v>
      </c>
      <c r="M16" s="45">
        <f>F16/2</f>
        <v>4</v>
      </c>
      <c r="N16" s="45">
        <f>F16</f>
        <v>8</v>
      </c>
      <c r="O16" s="36"/>
      <c r="P16" s="37">
        <f>K16/M16</f>
        <v>0.625</v>
      </c>
      <c r="Q16" s="37">
        <f>L16/M16</f>
        <v>0.4</v>
      </c>
      <c r="R16" s="37"/>
      <c r="S16" s="37">
        <f>K16/N16</f>
        <v>0.3125</v>
      </c>
      <c r="T16" s="37">
        <f>L16/N16</f>
        <v>0.2</v>
      </c>
      <c r="V16" s="50">
        <v>1.2</v>
      </c>
      <c r="W16" s="50">
        <v>0.21</v>
      </c>
      <c r="Y16" s="35">
        <f>2*V16</f>
        <v>2.4</v>
      </c>
      <c r="Z16" s="35">
        <f>2*W16</f>
        <v>0.42</v>
      </c>
      <c r="AA16" s="33"/>
      <c r="AB16" s="49" t="s">
        <v>142</v>
      </c>
      <c r="AC16" s="47" t="s">
        <v>139</v>
      </c>
    </row>
    <row r="17" spans="3:29" ht="18" customHeight="1">
      <c r="D17" s="30" t="s">
        <v>133</v>
      </c>
      <c r="E17" s="33">
        <v>10</v>
      </c>
      <c r="F17" s="33">
        <v>8</v>
      </c>
      <c r="G17" s="33">
        <v>2.7</v>
      </c>
      <c r="H17" s="33">
        <f>E17*F17</f>
        <v>80</v>
      </c>
      <c r="I17" s="34">
        <v>5</v>
      </c>
      <c r="J17" s="34">
        <v>1.6</v>
      </c>
      <c r="K17" s="45">
        <f>I17/2</f>
        <v>2.5</v>
      </c>
      <c r="L17" s="45">
        <f>J17/2</f>
        <v>0.8</v>
      </c>
      <c r="M17" s="45">
        <f>G17-0.9</f>
        <v>1.8000000000000003</v>
      </c>
      <c r="O17" s="36"/>
      <c r="P17" s="37">
        <f>K17/M17</f>
        <v>1.3888888888888886</v>
      </c>
      <c r="Q17" s="37">
        <f>L17/M17</f>
        <v>0.44444444444444442</v>
      </c>
      <c r="R17" s="37"/>
      <c r="V17" s="51">
        <v>8.5</v>
      </c>
      <c r="W17" s="48">
        <f>W18-W19</f>
        <v>1.1000000000000014</v>
      </c>
      <c r="Y17" s="35">
        <f>4*V17</f>
        <v>34</v>
      </c>
      <c r="Z17" s="35">
        <f>2*W17</f>
        <v>2.2000000000000028</v>
      </c>
      <c r="AA17" s="33"/>
      <c r="AB17" s="49" t="s">
        <v>143</v>
      </c>
      <c r="AC17" s="47" t="s">
        <v>139</v>
      </c>
    </row>
    <row r="18" spans="3:29" ht="18" customHeight="1">
      <c r="D18" s="30" t="s">
        <v>83</v>
      </c>
      <c r="E18" s="38">
        <v>10</v>
      </c>
      <c r="F18" s="38">
        <v>8</v>
      </c>
      <c r="G18" s="38">
        <v>2.7</v>
      </c>
      <c r="H18" s="38">
        <f>E18*F18</f>
        <v>80</v>
      </c>
      <c r="I18" s="34">
        <v>5</v>
      </c>
      <c r="J18" s="34">
        <v>1.6</v>
      </c>
      <c r="K18" s="45">
        <f>I18/2</f>
        <v>2.5</v>
      </c>
      <c r="L18" s="45">
        <f>F18/2+J18/2</f>
        <v>4.8</v>
      </c>
      <c r="M18" s="40"/>
      <c r="N18" s="45">
        <f>G17-0.9</f>
        <v>1.8000000000000003</v>
      </c>
      <c r="O18" s="36"/>
      <c r="R18" s="37"/>
      <c r="S18" s="37">
        <f>K18/N18</f>
        <v>1.3888888888888886</v>
      </c>
      <c r="T18" s="37">
        <f>L18/N18</f>
        <v>2.6666666666666661</v>
      </c>
      <c r="V18" s="33"/>
      <c r="W18" s="51">
        <v>19.600000000000001</v>
      </c>
      <c r="Y18" s="46"/>
      <c r="Z18" s="52" t="s">
        <v>146</v>
      </c>
      <c r="AA18" s="33"/>
      <c r="AB18" s="49" t="s">
        <v>144</v>
      </c>
      <c r="AC18" s="47" t="s">
        <v>140</v>
      </c>
    </row>
    <row r="19" spans="3:29" ht="18" customHeight="1">
      <c r="D19" s="30" t="s">
        <v>84</v>
      </c>
      <c r="E19" s="38">
        <v>10</v>
      </c>
      <c r="F19" s="38">
        <v>8</v>
      </c>
      <c r="G19" s="38">
        <v>2.7</v>
      </c>
      <c r="H19" s="38">
        <f>E19*F19</f>
        <v>80</v>
      </c>
      <c r="I19" s="34">
        <v>5</v>
      </c>
      <c r="J19" s="34">
        <v>1.6</v>
      </c>
      <c r="K19" s="45">
        <f>I19/2</f>
        <v>2.5</v>
      </c>
      <c r="L19" s="45">
        <f>F19/2-J19/2</f>
        <v>3.2</v>
      </c>
      <c r="M19" s="44"/>
      <c r="N19" s="45">
        <f>G18-0.9</f>
        <v>1.8000000000000003</v>
      </c>
      <c r="O19" s="36"/>
      <c r="R19" s="37"/>
      <c r="S19" s="37">
        <f>K19/N19</f>
        <v>1.3888888888888886</v>
      </c>
      <c r="T19" s="37">
        <f>L19/N19</f>
        <v>1.7777777777777777</v>
      </c>
      <c r="V19" s="33"/>
      <c r="W19" s="51">
        <v>18.5</v>
      </c>
      <c r="X19" s="36"/>
      <c r="Y19" s="39">
        <f>Y17/Y16</f>
        <v>14.166666666666668</v>
      </c>
      <c r="Z19" s="39">
        <f>Z17/Z16</f>
        <v>5.2380952380952452</v>
      </c>
      <c r="AA19" s="33"/>
      <c r="AB19" s="49" t="s">
        <v>145</v>
      </c>
      <c r="AC19" s="47" t="s">
        <v>141</v>
      </c>
    </row>
    <row r="20" spans="3:29" ht="18" customHeight="1">
      <c r="X20" s="36"/>
      <c r="Y20" s="39"/>
      <c r="Z20" s="39"/>
      <c r="AA20" s="33"/>
      <c r="AB20" s="37"/>
    </row>
    <row r="21" spans="3:29" ht="18" customHeight="1">
      <c r="C21" s="30" t="s">
        <v>117</v>
      </c>
      <c r="I21" s="41"/>
      <c r="J21" s="41"/>
      <c r="P21" s="37"/>
      <c r="Q21" s="37"/>
      <c r="R21" s="37"/>
      <c r="S21" s="37"/>
      <c r="T21" s="37"/>
      <c r="X21" s="36"/>
      <c r="AB21" s="37"/>
    </row>
    <row r="22" spans="3:29" ht="18" customHeight="1">
      <c r="E22" s="105" t="s">
        <v>87</v>
      </c>
      <c r="F22" s="105"/>
      <c r="G22" s="105"/>
      <c r="H22" s="105"/>
      <c r="I22" s="31" t="s">
        <v>88</v>
      </c>
      <c r="J22" s="31"/>
      <c r="K22" s="41" t="s">
        <v>134</v>
      </c>
      <c r="P22" s="30" t="s">
        <v>77</v>
      </c>
      <c r="S22" s="30" t="s">
        <v>78</v>
      </c>
      <c r="V22" s="30" t="s">
        <v>21</v>
      </c>
      <c r="Y22" s="106" t="s">
        <v>21</v>
      </c>
      <c r="Z22" s="106"/>
      <c r="AC22" s="30" t="s">
        <v>85</v>
      </c>
    </row>
    <row r="23" spans="3:29" ht="18" customHeight="1">
      <c r="E23" s="43" t="s">
        <v>22</v>
      </c>
      <c r="F23" s="43" t="s">
        <v>79</v>
      </c>
      <c r="G23" s="43" t="s">
        <v>23</v>
      </c>
      <c r="H23" s="43" t="s">
        <v>24</v>
      </c>
      <c r="I23" s="31" t="s">
        <v>79</v>
      </c>
      <c r="J23" s="31" t="s">
        <v>23</v>
      </c>
      <c r="K23" s="41" t="s">
        <v>135</v>
      </c>
      <c r="L23" s="41" t="s">
        <v>136</v>
      </c>
      <c r="M23" s="41" t="s">
        <v>137</v>
      </c>
      <c r="N23" s="41" t="s">
        <v>138</v>
      </c>
      <c r="P23" s="30" t="s">
        <v>81</v>
      </c>
      <c r="Q23" s="30" t="s">
        <v>80</v>
      </c>
      <c r="S23" s="30" t="s">
        <v>81</v>
      </c>
      <c r="T23" s="30" t="s">
        <v>80</v>
      </c>
      <c r="V23" s="30" t="s">
        <v>77</v>
      </c>
      <c r="W23" s="30" t="s">
        <v>78</v>
      </c>
      <c r="Y23" s="32" t="s">
        <v>77</v>
      </c>
      <c r="Z23" s="32" t="s">
        <v>78</v>
      </c>
      <c r="AC23" s="30" t="s">
        <v>86</v>
      </c>
    </row>
    <row r="24" spans="3:29" ht="18" customHeight="1">
      <c r="D24" s="30" t="s">
        <v>82</v>
      </c>
      <c r="E24" s="33">
        <v>3.6</v>
      </c>
      <c r="F24" s="33">
        <v>3</v>
      </c>
      <c r="G24" s="33">
        <v>2.7</v>
      </c>
      <c r="H24" s="33">
        <f>E24*F24</f>
        <v>10.8</v>
      </c>
      <c r="I24" s="34">
        <v>3.6</v>
      </c>
      <c r="J24" s="34">
        <v>0.3</v>
      </c>
      <c r="K24" s="45">
        <f>I24/2</f>
        <v>1.8</v>
      </c>
      <c r="L24" s="45">
        <f>J24</f>
        <v>0.3</v>
      </c>
      <c r="M24" s="45">
        <f>F24/2</f>
        <v>1.5</v>
      </c>
      <c r="N24" s="45">
        <f>F24</f>
        <v>3</v>
      </c>
      <c r="O24" s="36"/>
      <c r="P24" s="37">
        <f>K24/M24</f>
        <v>1.2</v>
      </c>
      <c r="Q24" s="37">
        <f>L24/M24</f>
        <v>0.19999999999999998</v>
      </c>
      <c r="R24" s="37"/>
      <c r="S24" s="37">
        <f>K24/N24</f>
        <v>0.6</v>
      </c>
      <c r="T24" s="37">
        <f>L24/N24</f>
        <v>9.9999999999999992E-2</v>
      </c>
      <c r="V24" s="50">
        <v>0.5</v>
      </c>
      <c r="W24" s="50">
        <v>0.1</v>
      </c>
      <c r="Y24" s="35">
        <f>2*V24</f>
        <v>1</v>
      </c>
      <c r="Z24" s="35">
        <f>2*W24</f>
        <v>0.2</v>
      </c>
      <c r="AA24" s="33"/>
      <c r="AB24" s="49" t="s">
        <v>142</v>
      </c>
      <c r="AC24" s="47" t="s">
        <v>139</v>
      </c>
    </row>
    <row r="25" spans="3:29" ht="18" customHeight="1">
      <c r="D25" s="30" t="s">
        <v>133</v>
      </c>
      <c r="E25" s="33">
        <v>3.6</v>
      </c>
      <c r="F25" s="33">
        <v>3</v>
      </c>
      <c r="G25" s="33">
        <v>2.7</v>
      </c>
      <c r="H25" s="33">
        <f>E25*F25</f>
        <v>10.8</v>
      </c>
      <c r="I25" s="34">
        <v>3.6</v>
      </c>
      <c r="J25" s="34">
        <v>0.3</v>
      </c>
      <c r="K25" s="45">
        <f>I25/2</f>
        <v>1.8</v>
      </c>
      <c r="L25" s="45">
        <f>J25/2</f>
        <v>0.15</v>
      </c>
      <c r="M25" s="45">
        <f>G25-0.9</f>
        <v>1.8000000000000003</v>
      </c>
      <c r="O25" s="36"/>
      <c r="P25" s="37">
        <f>K25/M25</f>
        <v>0.99999999999999989</v>
      </c>
      <c r="Q25" s="37">
        <f>L25/M25</f>
        <v>8.3333333333333315E-2</v>
      </c>
      <c r="R25" s="37"/>
      <c r="V25" s="51">
        <v>2</v>
      </c>
      <c r="W25" s="48">
        <f>W26-W27</f>
        <v>1.5</v>
      </c>
      <c r="Y25" s="35">
        <f>4*V25</f>
        <v>8</v>
      </c>
      <c r="Z25" s="35">
        <f>2*W25</f>
        <v>3</v>
      </c>
      <c r="AA25" s="33"/>
      <c r="AB25" s="49" t="s">
        <v>143</v>
      </c>
      <c r="AC25" s="47" t="s">
        <v>139</v>
      </c>
    </row>
    <row r="26" spans="3:29" ht="18" customHeight="1">
      <c r="D26" s="30" t="s">
        <v>83</v>
      </c>
      <c r="E26" s="38">
        <v>3.6</v>
      </c>
      <c r="F26" s="38">
        <v>2.7</v>
      </c>
      <c r="G26" s="38">
        <v>2.7</v>
      </c>
      <c r="H26" s="38">
        <f>E26*F26</f>
        <v>9.7200000000000006</v>
      </c>
      <c r="I26" s="34">
        <v>3.6</v>
      </c>
      <c r="J26" s="34">
        <v>0.3</v>
      </c>
      <c r="K26" s="45">
        <f>I26/2</f>
        <v>1.8</v>
      </c>
      <c r="L26" s="45">
        <f>F26/2+J26/2</f>
        <v>1.5</v>
      </c>
      <c r="M26" s="40"/>
      <c r="N26" s="45">
        <f>G25-0.9</f>
        <v>1.8000000000000003</v>
      </c>
      <c r="O26" s="36"/>
      <c r="R26" s="37"/>
      <c r="S26" s="37">
        <f>K26/N26</f>
        <v>0.99999999999999989</v>
      </c>
      <c r="T26" s="37">
        <f>L26/N26</f>
        <v>0.83333333333333326</v>
      </c>
      <c r="V26" s="33"/>
      <c r="W26" s="51">
        <v>12.5</v>
      </c>
      <c r="Y26" s="46"/>
      <c r="Z26" s="52" t="s">
        <v>146</v>
      </c>
      <c r="AA26" s="33"/>
      <c r="AB26" s="49" t="s">
        <v>144</v>
      </c>
      <c r="AC26" s="47" t="s">
        <v>140</v>
      </c>
    </row>
    <row r="27" spans="3:29" ht="18" customHeight="1">
      <c r="D27" s="30" t="s">
        <v>84</v>
      </c>
      <c r="E27" s="38">
        <v>3.6</v>
      </c>
      <c r="F27" s="38">
        <v>2.7</v>
      </c>
      <c r="G27" s="38">
        <v>2.7</v>
      </c>
      <c r="H27" s="38">
        <f>E27*F27</f>
        <v>9.7200000000000006</v>
      </c>
      <c r="I27" s="34">
        <v>3.6</v>
      </c>
      <c r="J27" s="34">
        <v>0.3</v>
      </c>
      <c r="K27" s="45">
        <f>I27/2</f>
        <v>1.8</v>
      </c>
      <c r="L27" s="45">
        <f>F27/2-J27/2</f>
        <v>1.2000000000000002</v>
      </c>
      <c r="M27" s="44"/>
      <c r="N27" s="45">
        <f>G26-0.9</f>
        <v>1.8000000000000003</v>
      </c>
      <c r="O27" s="36"/>
      <c r="R27" s="37"/>
      <c r="S27" s="37">
        <f>K27/N27</f>
        <v>0.99999999999999989</v>
      </c>
      <c r="T27" s="37">
        <f>L27/N27</f>
        <v>0.66666666666666663</v>
      </c>
      <c r="V27" s="33"/>
      <c r="W27" s="51">
        <v>11</v>
      </c>
      <c r="X27" s="36"/>
      <c r="Y27" s="39">
        <f>Y25/Y24</f>
        <v>8</v>
      </c>
      <c r="Z27" s="39">
        <f>Z25/Z24</f>
        <v>15</v>
      </c>
      <c r="AA27" s="33"/>
      <c r="AB27" s="49" t="s">
        <v>145</v>
      </c>
      <c r="AC27" s="47" t="s">
        <v>141</v>
      </c>
    </row>
    <row r="28" spans="3:29" ht="18" customHeight="1">
      <c r="X28" s="36"/>
      <c r="Y28" s="39"/>
      <c r="Z28" s="39"/>
      <c r="AA28" s="33"/>
      <c r="AB28" s="37"/>
    </row>
    <row r="29" spans="3:29" ht="18" customHeight="1">
      <c r="C29" s="30" t="s">
        <v>118</v>
      </c>
      <c r="E29" s="33"/>
      <c r="F29" s="33"/>
      <c r="G29" s="33"/>
      <c r="H29" s="33"/>
      <c r="I29" s="40"/>
      <c r="J29" s="40"/>
      <c r="K29" s="40"/>
      <c r="L29" s="40"/>
      <c r="M29" s="40"/>
      <c r="N29" s="40"/>
      <c r="P29" s="37"/>
      <c r="Q29" s="37"/>
      <c r="R29" s="37"/>
      <c r="S29" s="37"/>
      <c r="T29" s="37"/>
      <c r="V29" s="33"/>
      <c r="W29" s="33"/>
      <c r="X29" s="36"/>
      <c r="Y29" s="33"/>
      <c r="Z29" s="33"/>
      <c r="AA29" s="33"/>
      <c r="AB29" s="37"/>
    </row>
    <row r="30" spans="3:29" ht="18" customHeight="1">
      <c r="E30" s="105" t="s">
        <v>87</v>
      </c>
      <c r="F30" s="105"/>
      <c r="G30" s="105"/>
      <c r="H30" s="105"/>
      <c r="I30" s="31" t="s">
        <v>88</v>
      </c>
      <c r="J30" s="31"/>
      <c r="K30" s="41" t="s">
        <v>134</v>
      </c>
      <c r="P30" s="30" t="s">
        <v>77</v>
      </c>
      <c r="S30" s="30" t="s">
        <v>78</v>
      </c>
      <c r="V30" s="30" t="s">
        <v>21</v>
      </c>
      <c r="Y30" s="106" t="s">
        <v>21</v>
      </c>
      <c r="Z30" s="106"/>
      <c r="AC30" s="30" t="s">
        <v>85</v>
      </c>
    </row>
    <row r="31" spans="3:29" ht="18" customHeight="1">
      <c r="E31" s="43" t="s">
        <v>22</v>
      </c>
      <c r="F31" s="43" t="s">
        <v>79</v>
      </c>
      <c r="G31" s="43" t="s">
        <v>23</v>
      </c>
      <c r="H31" s="43" t="s">
        <v>24</v>
      </c>
      <c r="I31" s="31" t="s">
        <v>79</v>
      </c>
      <c r="J31" s="31" t="s">
        <v>23</v>
      </c>
      <c r="K31" s="41" t="s">
        <v>135</v>
      </c>
      <c r="L31" s="41" t="s">
        <v>136</v>
      </c>
      <c r="M31" s="41" t="s">
        <v>137</v>
      </c>
      <c r="N31" s="41" t="s">
        <v>138</v>
      </c>
      <c r="P31" s="30" t="s">
        <v>81</v>
      </c>
      <c r="Q31" s="30" t="s">
        <v>80</v>
      </c>
      <c r="S31" s="30" t="s">
        <v>81</v>
      </c>
      <c r="T31" s="30" t="s">
        <v>80</v>
      </c>
      <c r="V31" s="30" t="s">
        <v>77</v>
      </c>
      <c r="W31" s="30" t="s">
        <v>78</v>
      </c>
      <c r="Y31" s="32" t="s">
        <v>77</v>
      </c>
      <c r="Z31" s="32" t="s">
        <v>78</v>
      </c>
      <c r="AC31" s="30" t="s">
        <v>86</v>
      </c>
    </row>
    <row r="32" spans="3:29" ht="18" customHeight="1">
      <c r="D32" s="30" t="s">
        <v>82</v>
      </c>
      <c r="E32" s="33">
        <v>10</v>
      </c>
      <c r="F32" s="33">
        <v>8</v>
      </c>
      <c r="G32" s="33">
        <v>2.7</v>
      </c>
      <c r="H32" s="33">
        <f>E32*F32</f>
        <v>80</v>
      </c>
      <c r="I32" s="34">
        <v>10</v>
      </c>
      <c r="J32" s="34">
        <v>0.8</v>
      </c>
      <c r="K32" s="45">
        <f>I32/2</f>
        <v>5</v>
      </c>
      <c r="L32" s="45">
        <f>J32</f>
        <v>0.8</v>
      </c>
      <c r="M32" s="45">
        <f>F32/2</f>
        <v>4</v>
      </c>
      <c r="N32" s="45">
        <f>F32</f>
        <v>8</v>
      </c>
      <c r="O32" s="36"/>
      <c r="P32" s="37">
        <f>K32/M32</f>
        <v>1.25</v>
      </c>
      <c r="Q32" s="37">
        <f>L32/M32</f>
        <v>0.2</v>
      </c>
      <c r="R32" s="37"/>
      <c r="S32" s="37">
        <f>K32/N32</f>
        <v>0.625</v>
      </c>
      <c r="T32" s="37">
        <f>L32/N32</f>
        <v>0.1</v>
      </c>
      <c r="V32" s="50">
        <v>0.5</v>
      </c>
      <c r="W32" s="50">
        <v>0.1</v>
      </c>
      <c r="Y32" s="35">
        <f>2*V32</f>
        <v>1</v>
      </c>
      <c r="Z32" s="35">
        <f>2*W32</f>
        <v>0.2</v>
      </c>
      <c r="AA32" s="33"/>
      <c r="AB32" s="49" t="s">
        <v>142</v>
      </c>
      <c r="AC32" s="47" t="s">
        <v>139</v>
      </c>
    </row>
    <row r="33" spans="4:29" ht="18" customHeight="1">
      <c r="D33" s="30" t="s">
        <v>133</v>
      </c>
      <c r="E33" s="33">
        <v>10</v>
      </c>
      <c r="F33" s="33">
        <v>8</v>
      </c>
      <c r="G33" s="33">
        <v>2.7</v>
      </c>
      <c r="H33" s="33">
        <f>E33*F33</f>
        <v>80</v>
      </c>
      <c r="I33" s="34">
        <v>10</v>
      </c>
      <c r="J33" s="34">
        <v>0.8</v>
      </c>
      <c r="K33" s="45">
        <f>I33/2</f>
        <v>5</v>
      </c>
      <c r="L33" s="45">
        <f>J33/2</f>
        <v>0.4</v>
      </c>
      <c r="M33" s="45">
        <f>G33-0.9</f>
        <v>1.8000000000000003</v>
      </c>
      <c r="O33" s="36"/>
      <c r="P33" s="37">
        <f>K33/M33</f>
        <v>2.7777777777777772</v>
      </c>
      <c r="Q33" s="37">
        <f>L33/M33</f>
        <v>0.22222222222222221</v>
      </c>
      <c r="R33" s="37"/>
      <c r="V33" s="51">
        <v>5.4</v>
      </c>
      <c r="W33" s="48">
        <f>W34-W35</f>
        <v>0.69999999999999929</v>
      </c>
      <c r="Y33" s="35">
        <f>4*V33</f>
        <v>21.6</v>
      </c>
      <c r="Z33" s="35">
        <f>2*W33</f>
        <v>1.3999999999999986</v>
      </c>
      <c r="AA33" s="33"/>
      <c r="AB33" s="49" t="s">
        <v>143</v>
      </c>
      <c r="AC33" s="47" t="s">
        <v>139</v>
      </c>
    </row>
    <row r="34" spans="4:29" ht="18" customHeight="1">
      <c r="D34" s="30" t="s">
        <v>83</v>
      </c>
      <c r="E34" s="38">
        <v>10</v>
      </c>
      <c r="F34" s="38">
        <v>8</v>
      </c>
      <c r="G34" s="38">
        <v>2.7</v>
      </c>
      <c r="H34" s="38">
        <f>E34*F34</f>
        <v>80</v>
      </c>
      <c r="I34" s="34">
        <v>10</v>
      </c>
      <c r="J34" s="34">
        <v>0.8</v>
      </c>
      <c r="K34" s="45">
        <f>I34/2</f>
        <v>5</v>
      </c>
      <c r="L34" s="45">
        <f>F34/2+J34/2</f>
        <v>4.4000000000000004</v>
      </c>
      <c r="M34" s="40"/>
      <c r="N34" s="45">
        <f>G33-0.9</f>
        <v>1.8000000000000003</v>
      </c>
      <c r="O34" s="36"/>
      <c r="R34" s="37"/>
      <c r="S34" s="37">
        <f>K34/N34</f>
        <v>2.7777777777777772</v>
      </c>
      <c r="T34" s="37">
        <f>L34/N34</f>
        <v>2.4444444444444442</v>
      </c>
      <c r="V34" s="33"/>
      <c r="W34" s="51">
        <v>22.2</v>
      </c>
      <c r="Y34" s="46"/>
      <c r="Z34" s="52" t="s">
        <v>146</v>
      </c>
      <c r="AA34" s="33"/>
      <c r="AB34" s="49" t="s">
        <v>144</v>
      </c>
      <c r="AC34" s="47" t="s">
        <v>140</v>
      </c>
    </row>
    <row r="35" spans="4:29" ht="18" customHeight="1">
      <c r="D35" s="30" t="s">
        <v>84</v>
      </c>
      <c r="E35" s="38">
        <v>10</v>
      </c>
      <c r="F35" s="38">
        <v>8</v>
      </c>
      <c r="G35" s="38">
        <v>2.7</v>
      </c>
      <c r="H35" s="38">
        <f>E35*F35</f>
        <v>80</v>
      </c>
      <c r="I35" s="34">
        <v>10</v>
      </c>
      <c r="J35" s="34">
        <v>0.8</v>
      </c>
      <c r="K35" s="45">
        <f>I35/2</f>
        <v>5</v>
      </c>
      <c r="L35" s="45">
        <f>F35/2-J35/2</f>
        <v>3.6</v>
      </c>
      <c r="M35" s="44"/>
      <c r="N35" s="45">
        <f>G34-0.9</f>
        <v>1.8000000000000003</v>
      </c>
      <c r="O35" s="36"/>
      <c r="R35" s="37"/>
      <c r="S35" s="37">
        <f>K35/N35</f>
        <v>2.7777777777777772</v>
      </c>
      <c r="T35" s="37">
        <f>L35/N35</f>
        <v>1.9999999999999998</v>
      </c>
      <c r="V35" s="33"/>
      <c r="W35" s="51">
        <v>21.5</v>
      </c>
      <c r="X35" s="36"/>
      <c r="Y35" s="39">
        <f>Y33/Y32</f>
        <v>21.6</v>
      </c>
      <c r="Z35" s="39">
        <f>Z33/Z32</f>
        <v>6.9999999999999929</v>
      </c>
      <c r="AA35" s="33"/>
      <c r="AB35" s="49" t="s">
        <v>145</v>
      </c>
      <c r="AC35" s="47" t="s">
        <v>141</v>
      </c>
    </row>
    <row r="36" spans="4:29" ht="18" customHeight="1">
      <c r="X36" s="36"/>
      <c r="Y36" s="39"/>
      <c r="Z36" s="39"/>
      <c r="AA36" s="33"/>
      <c r="AB36" s="37"/>
    </row>
  </sheetData>
  <mergeCells count="8">
    <mergeCell ref="E30:H30"/>
    <mergeCell ref="Y30:Z30"/>
    <mergeCell ref="Y6:Z6"/>
    <mergeCell ref="E6:H6"/>
    <mergeCell ref="E14:H14"/>
    <mergeCell ref="Y14:Z14"/>
    <mergeCell ref="E22:H22"/>
    <mergeCell ref="Y22:Z22"/>
  </mergeCells>
  <phoneticPr fontId="4"/>
  <pageMargins left="0.79000000000000015" right="0.79000000000000015" top="0.78000000000000014" bottom="0.78000000000000014" header="0.51" footer="0.51"/>
  <pageSetup paperSize="9" scale="70" orientation="landscape"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21"/>
  <sheetViews>
    <sheetView workbookViewId="0">
      <selection activeCell="E21" sqref="E21"/>
    </sheetView>
  </sheetViews>
  <sheetFormatPr baseColWidth="12" defaultColWidth="10.625" defaultRowHeight="20" customHeight="1" x14ac:dyDescent="0"/>
  <cols>
    <col min="1" max="1" width="2.625" customWidth="1"/>
    <col min="4" max="4" width="2.5" customWidth="1"/>
    <col min="6" max="6" width="3" customWidth="1"/>
    <col min="8" max="8" width="33.25" customWidth="1"/>
    <col min="9" max="9" width="3.625" customWidth="1"/>
  </cols>
  <sheetData>
    <row r="3" spans="3:12" ht="20" customHeight="1">
      <c r="C3" t="s">
        <v>95</v>
      </c>
    </row>
    <row r="4" spans="3:12" ht="20" customHeight="1">
      <c r="C4" t="s">
        <v>264</v>
      </c>
    </row>
    <row r="6" spans="3:12" ht="20" customHeight="1">
      <c r="C6" s="25"/>
      <c r="D6" s="26"/>
      <c r="E6" s="25"/>
    </row>
    <row r="7" spans="3:12" ht="10" customHeight="1"/>
    <row r="8" spans="3:12" ht="20" customHeight="1">
      <c r="C8" s="25"/>
      <c r="D8" s="26"/>
      <c r="E8" s="25"/>
      <c r="F8" s="66" t="s">
        <v>93</v>
      </c>
      <c r="G8" s="78" t="e">
        <f>AVERAGE(C6,E6,C8,E8)</f>
        <v>#DIV/0!</v>
      </c>
      <c r="H8" s="22" t="s">
        <v>94</v>
      </c>
      <c r="J8" s="27"/>
    </row>
    <row r="9" spans="3:12" ht="16" customHeight="1"/>
    <row r="10" spans="3:12" ht="20" customHeight="1">
      <c r="C10" t="s">
        <v>266</v>
      </c>
      <c r="E10" t="s">
        <v>265</v>
      </c>
    </row>
    <row r="11" spans="3:12" ht="20" customHeight="1">
      <c r="C11" s="25"/>
      <c r="D11" s="66" t="s">
        <v>267</v>
      </c>
      <c r="E11" s="78" t="e">
        <f>G8</f>
        <v>#DIV/0!</v>
      </c>
      <c r="F11" s="66" t="s">
        <v>93</v>
      </c>
      <c r="G11" s="77" t="e">
        <f>C11/E11</f>
        <v>#DIV/0!</v>
      </c>
      <c r="H11" s="22" t="s">
        <v>94</v>
      </c>
      <c r="J11" s="27" t="e">
        <f>IF(G11=402*4/(468+2590+402+2280),"正解","もう一度")</f>
        <v>#DIV/0!</v>
      </c>
    </row>
    <row r="13" spans="3:12" ht="20" customHeight="1">
      <c r="C13" t="s">
        <v>91</v>
      </c>
    </row>
    <row r="15" spans="3:12" ht="42" customHeight="1">
      <c r="C15" s="87"/>
      <c r="D15" s="88"/>
      <c r="E15" s="88"/>
      <c r="F15" s="88"/>
      <c r="G15" s="89"/>
      <c r="H15" s="29" t="s">
        <v>96</v>
      </c>
      <c r="I15" s="28"/>
      <c r="J15" s="90" t="str">
        <f>IF(I15=1,"廊下側が暗いので、廊下に沿って照明器具を一列に配置するのがよい。","")</f>
        <v/>
      </c>
      <c r="K15" s="90"/>
      <c r="L15" s="90"/>
    </row>
    <row r="19" spans="3:10" ht="20" customHeight="1">
      <c r="C19" t="s">
        <v>268</v>
      </c>
    </row>
    <row r="21" spans="3:10" ht="20" customHeight="1">
      <c r="C21" s="25"/>
      <c r="D21" s="26" t="s">
        <v>92</v>
      </c>
      <c r="E21" s="25"/>
      <c r="F21" t="s">
        <v>93</v>
      </c>
      <c r="G21" s="24" t="e">
        <f>C21/E21</f>
        <v>#DIV/0!</v>
      </c>
      <c r="H21" s="22" t="s">
        <v>94</v>
      </c>
      <c r="J21" s="27" t="e">
        <f>IF(G21=402/2610,"正解","もう一度")</f>
        <v>#DIV/0!</v>
      </c>
    </row>
  </sheetData>
  <mergeCells count="2">
    <mergeCell ref="C15:G15"/>
    <mergeCell ref="J15:L15"/>
  </mergeCells>
  <phoneticPr fontId="2"/>
  <pageMargins left="0.7" right="0.7" top="0.75" bottom="0.75"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workbookViewId="0"/>
  </sheetViews>
  <sheetFormatPr baseColWidth="12" defaultRowHeight="18" x14ac:dyDescent="0"/>
  <cols>
    <col min="1" max="1" width="12.625" style="61"/>
    <col min="2" max="2" width="3.75" style="61" customWidth="1"/>
    <col min="3" max="4" width="8.625" style="61" customWidth="1"/>
    <col min="5" max="5" width="7.75" style="61" customWidth="1"/>
    <col min="6" max="7" width="8.625" style="61" customWidth="1"/>
    <col min="8" max="16384" width="12.625" style="61"/>
  </cols>
  <sheetData>
    <row r="1" spans="2:7">
      <c r="C1" s="62" t="s">
        <v>190</v>
      </c>
    </row>
    <row r="2" spans="2:7">
      <c r="C2" s="74" t="s">
        <v>251</v>
      </c>
      <c r="D2" s="74" t="s">
        <v>125</v>
      </c>
    </row>
    <row r="3" spans="2:7">
      <c r="C3" s="63">
        <v>3</v>
      </c>
      <c r="D3" s="63">
        <v>0.5</v>
      </c>
      <c r="F3" s="61">
        <v>1</v>
      </c>
      <c r="G3" s="61">
        <v>1.5</v>
      </c>
    </row>
    <row r="4" spans="2:7">
      <c r="B4" s="61" t="s">
        <v>191</v>
      </c>
      <c r="C4" s="61" t="s">
        <v>192</v>
      </c>
      <c r="D4" s="61" t="s">
        <v>193</v>
      </c>
      <c r="F4" s="61" t="s">
        <v>194</v>
      </c>
      <c r="G4" s="61" t="s">
        <v>195</v>
      </c>
    </row>
    <row r="5" spans="2:7">
      <c r="B5" s="61">
        <v>1</v>
      </c>
      <c r="C5" s="64">
        <f t="shared" ref="C5:C24" si="0">C$3*LOG10(B5)</f>
        <v>0</v>
      </c>
      <c r="D5" s="64">
        <f t="shared" ref="D5:D24" si="1">$B5^D$3</f>
        <v>1</v>
      </c>
      <c r="E5" s="64"/>
      <c r="F5" s="64">
        <f t="shared" ref="F5:G24" si="2">$B5^F$3</f>
        <v>1</v>
      </c>
      <c r="G5" s="64">
        <f t="shared" si="2"/>
        <v>1</v>
      </c>
    </row>
    <row r="6" spans="2:7">
      <c r="B6" s="61">
        <v>2</v>
      </c>
      <c r="C6" s="64">
        <f t="shared" si="0"/>
        <v>0.90308998699194354</v>
      </c>
      <c r="D6" s="64">
        <f t="shared" si="1"/>
        <v>1.4142135623730951</v>
      </c>
      <c r="E6" s="64"/>
      <c r="F6" s="64">
        <f t="shared" si="2"/>
        <v>2</v>
      </c>
      <c r="G6" s="64">
        <f t="shared" si="2"/>
        <v>2.8284271247461898</v>
      </c>
    </row>
    <row r="7" spans="2:7">
      <c r="B7" s="61">
        <v>3</v>
      </c>
      <c r="C7" s="64">
        <f t="shared" si="0"/>
        <v>1.4313637641589874</v>
      </c>
      <c r="D7" s="64">
        <f t="shared" si="1"/>
        <v>1.7320508075688772</v>
      </c>
      <c r="E7" s="64"/>
      <c r="F7" s="64">
        <f t="shared" si="2"/>
        <v>3</v>
      </c>
      <c r="G7" s="64">
        <f t="shared" si="2"/>
        <v>5.196152422706632</v>
      </c>
    </row>
    <row r="8" spans="2:7">
      <c r="B8" s="61">
        <v>4</v>
      </c>
      <c r="C8" s="64">
        <f t="shared" si="0"/>
        <v>1.8061799739838871</v>
      </c>
      <c r="D8" s="64">
        <f t="shared" si="1"/>
        <v>2</v>
      </c>
      <c r="E8" s="64"/>
      <c r="F8" s="64">
        <f t="shared" si="2"/>
        <v>4</v>
      </c>
      <c r="G8" s="64">
        <f t="shared" si="2"/>
        <v>7.9999999999999982</v>
      </c>
    </row>
    <row r="9" spans="2:7">
      <c r="B9" s="61">
        <v>5</v>
      </c>
      <c r="C9" s="64">
        <f t="shared" si="0"/>
        <v>2.0969100130080567</v>
      </c>
      <c r="D9" s="64">
        <f t="shared" si="1"/>
        <v>2.2360679774997898</v>
      </c>
      <c r="E9" s="64"/>
      <c r="F9" s="64">
        <f t="shared" si="2"/>
        <v>5</v>
      </c>
      <c r="G9" s="64">
        <f t="shared" si="2"/>
        <v>11.180339887498945</v>
      </c>
    </row>
    <row r="10" spans="2:7">
      <c r="B10" s="61">
        <v>6</v>
      </c>
      <c r="C10" s="64">
        <f t="shared" si="0"/>
        <v>2.3344537511509307</v>
      </c>
      <c r="D10" s="64">
        <f t="shared" si="1"/>
        <v>2.4494897427831779</v>
      </c>
      <c r="E10" s="64"/>
      <c r="F10" s="64">
        <f t="shared" si="2"/>
        <v>6</v>
      </c>
      <c r="G10" s="64">
        <f t="shared" si="2"/>
        <v>14.696938456699071</v>
      </c>
    </row>
    <row r="11" spans="2:7">
      <c r="B11" s="61">
        <v>7</v>
      </c>
      <c r="C11" s="64">
        <f t="shared" si="0"/>
        <v>2.5352941200427703</v>
      </c>
      <c r="D11" s="64">
        <f t="shared" si="1"/>
        <v>2.6457513110645907</v>
      </c>
      <c r="E11" s="64"/>
      <c r="F11" s="64">
        <f t="shared" si="2"/>
        <v>7</v>
      </c>
      <c r="G11" s="64">
        <f t="shared" si="2"/>
        <v>18.520259177452129</v>
      </c>
    </row>
    <row r="12" spans="2:7">
      <c r="B12" s="61">
        <v>8</v>
      </c>
      <c r="C12" s="64">
        <f t="shared" si="0"/>
        <v>2.7092699609758304</v>
      </c>
      <c r="D12" s="64">
        <f t="shared" si="1"/>
        <v>2.8284271247461903</v>
      </c>
      <c r="E12" s="64"/>
      <c r="F12" s="64">
        <f t="shared" si="2"/>
        <v>8</v>
      </c>
      <c r="G12" s="64">
        <f t="shared" si="2"/>
        <v>22.627416997969508</v>
      </c>
    </row>
    <row r="13" spans="2:7">
      <c r="B13" s="61">
        <v>9</v>
      </c>
      <c r="C13" s="64">
        <f t="shared" si="0"/>
        <v>2.8627275283179747</v>
      </c>
      <c r="D13" s="64">
        <f t="shared" si="1"/>
        <v>3</v>
      </c>
      <c r="E13" s="64"/>
      <c r="F13" s="64">
        <f t="shared" si="2"/>
        <v>9</v>
      </c>
      <c r="G13" s="64">
        <f t="shared" si="2"/>
        <v>27</v>
      </c>
    </row>
    <row r="14" spans="2:7">
      <c r="B14" s="61">
        <v>10</v>
      </c>
      <c r="C14" s="64">
        <f t="shared" si="0"/>
        <v>3</v>
      </c>
      <c r="D14" s="64">
        <f t="shared" si="1"/>
        <v>3.1622776601683795</v>
      </c>
      <c r="E14" s="64"/>
      <c r="F14" s="64">
        <f t="shared" si="2"/>
        <v>10</v>
      </c>
      <c r="G14" s="64">
        <f t="shared" si="2"/>
        <v>31.622776601683803</v>
      </c>
    </row>
    <row r="15" spans="2:7">
      <c r="B15" s="61">
        <v>11</v>
      </c>
      <c r="C15" s="64">
        <f t="shared" si="0"/>
        <v>3.1241780554746752</v>
      </c>
      <c r="D15" s="64">
        <f t="shared" si="1"/>
        <v>3.3166247903553998</v>
      </c>
      <c r="E15" s="64"/>
      <c r="F15" s="64">
        <f t="shared" si="2"/>
        <v>11</v>
      </c>
      <c r="G15" s="64">
        <f t="shared" si="2"/>
        <v>36.482872693909407</v>
      </c>
    </row>
    <row r="16" spans="2:7">
      <c r="B16" s="61">
        <v>12</v>
      </c>
      <c r="C16" s="64">
        <f t="shared" si="0"/>
        <v>3.2375437381428744</v>
      </c>
      <c r="D16" s="64">
        <f t="shared" si="1"/>
        <v>3.4641016151377544</v>
      </c>
      <c r="E16" s="64"/>
      <c r="F16" s="64">
        <f t="shared" si="2"/>
        <v>12</v>
      </c>
      <c r="G16" s="64">
        <f t="shared" si="2"/>
        <v>41.56921938165307</v>
      </c>
    </row>
    <row r="17" spans="2:7">
      <c r="B17" s="61">
        <v>13</v>
      </c>
      <c r="C17" s="64">
        <f t="shared" si="0"/>
        <v>3.3418300569205099</v>
      </c>
      <c r="D17" s="64">
        <f t="shared" si="1"/>
        <v>3.6055512754639891</v>
      </c>
      <c r="E17" s="64"/>
      <c r="F17" s="64">
        <f t="shared" si="2"/>
        <v>13</v>
      </c>
      <c r="G17" s="64">
        <f t="shared" si="2"/>
        <v>46.87216658103187</v>
      </c>
    </row>
    <row r="18" spans="2:7">
      <c r="B18" s="61">
        <v>14</v>
      </c>
      <c r="C18" s="64">
        <f t="shared" si="0"/>
        <v>3.4383841070347136</v>
      </c>
      <c r="D18" s="64">
        <f t="shared" si="1"/>
        <v>3.7416573867739413</v>
      </c>
      <c r="E18" s="64"/>
      <c r="F18" s="64">
        <f t="shared" si="2"/>
        <v>14</v>
      </c>
      <c r="G18" s="64">
        <f t="shared" si="2"/>
        <v>52.383203414835151</v>
      </c>
    </row>
    <row r="19" spans="2:7">
      <c r="B19" s="61">
        <v>15</v>
      </c>
      <c r="C19" s="64">
        <f t="shared" si="0"/>
        <v>3.528273777167044</v>
      </c>
      <c r="D19" s="64">
        <f t="shared" si="1"/>
        <v>3.872983346207417</v>
      </c>
      <c r="E19" s="64"/>
      <c r="F19" s="64">
        <f t="shared" si="2"/>
        <v>15</v>
      </c>
      <c r="G19" s="64">
        <f t="shared" si="2"/>
        <v>58.094750193111238</v>
      </c>
    </row>
    <row r="20" spans="2:7">
      <c r="B20" s="61">
        <v>16</v>
      </c>
      <c r="C20" s="64">
        <f t="shared" si="0"/>
        <v>3.6123599479677742</v>
      </c>
      <c r="D20" s="64">
        <f t="shared" si="1"/>
        <v>4</v>
      </c>
      <c r="E20" s="64"/>
      <c r="F20" s="64">
        <f t="shared" si="2"/>
        <v>16</v>
      </c>
      <c r="G20" s="64">
        <f t="shared" si="2"/>
        <v>63.999999999999979</v>
      </c>
    </row>
    <row r="21" spans="2:7">
      <c r="B21" s="61">
        <v>17</v>
      </c>
      <c r="C21" s="64">
        <f t="shared" si="0"/>
        <v>3.6913467641348214</v>
      </c>
      <c r="D21" s="64">
        <f t="shared" si="1"/>
        <v>4.1231056256176606</v>
      </c>
      <c r="E21" s="64"/>
      <c r="F21" s="64">
        <f t="shared" si="2"/>
        <v>17</v>
      </c>
      <c r="G21" s="64">
        <f t="shared" si="2"/>
        <v>70.092795635500266</v>
      </c>
    </row>
    <row r="22" spans="2:7">
      <c r="B22" s="61">
        <v>18</v>
      </c>
      <c r="C22" s="64">
        <f t="shared" si="0"/>
        <v>3.765817515309918</v>
      </c>
      <c r="D22" s="64">
        <f t="shared" si="1"/>
        <v>4.2426406871192848</v>
      </c>
      <c r="E22" s="64"/>
      <c r="F22" s="64">
        <f t="shared" si="2"/>
        <v>18</v>
      </c>
      <c r="G22" s="64">
        <f t="shared" si="2"/>
        <v>76.367532368147081</v>
      </c>
    </row>
    <row r="23" spans="2:7">
      <c r="B23" s="61">
        <v>19</v>
      </c>
      <c r="C23" s="64">
        <f t="shared" si="0"/>
        <v>3.8362608028584866</v>
      </c>
      <c r="D23" s="64">
        <f t="shared" si="1"/>
        <v>4.358898943540674</v>
      </c>
      <c r="E23" s="64"/>
      <c r="F23" s="64">
        <f t="shared" si="2"/>
        <v>19</v>
      </c>
      <c r="G23" s="64">
        <f t="shared" si="2"/>
        <v>82.819079927272767</v>
      </c>
    </row>
    <row r="24" spans="2:7">
      <c r="B24" s="61">
        <v>20</v>
      </c>
      <c r="C24" s="64">
        <f t="shared" si="0"/>
        <v>3.9030899869919438</v>
      </c>
      <c r="D24" s="64">
        <f t="shared" si="1"/>
        <v>4.4721359549995796</v>
      </c>
      <c r="E24" s="64"/>
      <c r="F24" s="64">
        <f t="shared" si="2"/>
        <v>20</v>
      </c>
      <c r="G24" s="64">
        <f t="shared" si="2"/>
        <v>89.442719099991592</v>
      </c>
    </row>
    <row r="26" spans="2:7" ht="20">
      <c r="C26" s="75" t="s">
        <v>260</v>
      </c>
      <c r="D26" s="75" t="s">
        <v>261</v>
      </c>
      <c r="E26" s="75"/>
      <c r="F26" s="75" t="s">
        <v>262</v>
      </c>
      <c r="G26" s="70" t="s">
        <v>263</v>
      </c>
    </row>
    <row r="27" spans="2:7" ht="72">
      <c r="C27" s="76" t="s">
        <v>259</v>
      </c>
      <c r="D27" s="76" t="s">
        <v>258</v>
      </c>
      <c r="E27" s="75"/>
      <c r="F27" s="75"/>
      <c r="G27" s="75"/>
    </row>
  </sheetData>
  <phoneticPr fontId="2"/>
  <pageMargins left="0.7" right="0.7" top="0.75" bottom="0.75" header="0.3" footer="0.3"/>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1"/>
  <sheetViews>
    <sheetView workbookViewId="0"/>
  </sheetViews>
  <sheetFormatPr baseColWidth="12" defaultColWidth="9.625" defaultRowHeight="18" x14ac:dyDescent="0"/>
  <cols>
    <col min="1" max="1" width="4.125" style="1" customWidth="1"/>
    <col min="2" max="2" width="5.375" style="1" customWidth="1"/>
    <col min="3" max="22" width="4.5" style="2" customWidth="1"/>
    <col min="23" max="23" width="9.625" style="1"/>
    <col min="24" max="30" width="7.375" style="1" customWidth="1"/>
    <col min="31" max="16384" width="9.625" style="1"/>
  </cols>
  <sheetData>
    <row r="1" spans="2:30" ht="19" thickBot="1"/>
    <row r="2" spans="2:30">
      <c r="B2" s="3" t="s">
        <v>63</v>
      </c>
      <c r="C2" s="91">
        <v>0.8</v>
      </c>
      <c r="D2" s="92"/>
      <c r="E2" s="92"/>
      <c r="F2" s="92"/>
      <c r="G2" s="92"/>
      <c r="H2" s="93"/>
      <c r="I2" s="91">
        <v>0.7</v>
      </c>
      <c r="J2" s="92"/>
      <c r="K2" s="92"/>
      <c r="L2" s="92"/>
      <c r="M2" s="92"/>
      <c r="N2" s="93"/>
      <c r="O2" s="91">
        <v>0.5</v>
      </c>
      <c r="P2" s="92"/>
      <c r="Q2" s="92"/>
      <c r="R2" s="93"/>
      <c r="S2" s="91">
        <v>0.3</v>
      </c>
      <c r="T2" s="93"/>
      <c r="U2" s="4">
        <v>0.2</v>
      </c>
      <c r="V2" s="5">
        <v>0</v>
      </c>
    </row>
    <row r="3" spans="2:30">
      <c r="B3" s="6" t="s">
        <v>64</v>
      </c>
      <c r="C3" s="97">
        <v>0.7</v>
      </c>
      <c r="D3" s="98"/>
      <c r="E3" s="97">
        <v>0.5</v>
      </c>
      <c r="F3" s="98"/>
      <c r="G3" s="97">
        <v>0.3</v>
      </c>
      <c r="H3" s="98"/>
      <c r="I3" s="97">
        <v>0.7</v>
      </c>
      <c r="J3" s="98"/>
      <c r="K3" s="97">
        <v>0.5</v>
      </c>
      <c r="L3" s="98"/>
      <c r="M3" s="97">
        <v>0.3</v>
      </c>
      <c r="N3" s="98"/>
      <c r="O3" s="97">
        <v>0.5</v>
      </c>
      <c r="P3" s="98"/>
      <c r="Q3" s="97">
        <v>0.3</v>
      </c>
      <c r="R3" s="98"/>
      <c r="S3" s="97">
        <v>0.3</v>
      </c>
      <c r="T3" s="98"/>
      <c r="U3" s="7">
        <v>0.1</v>
      </c>
      <c r="V3" s="8">
        <v>0</v>
      </c>
    </row>
    <row r="4" spans="2:30">
      <c r="B4" s="6" t="s">
        <v>65</v>
      </c>
      <c r="C4" s="7">
        <v>0.3</v>
      </c>
      <c r="D4" s="7">
        <v>0.1</v>
      </c>
      <c r="E4" s="7">
        <v>0.3</v>
      </c>
      <c r="F4" s="7">
        <v>0.1</v>
      </c>
      <c r="G4" s="7">
        <v>0.3</v>
      </c>
      <c r="H4" s="7">
        <v>0.1</v>
      </c>
      <c r="I4" s="7">
        <v>0.3</v>
      </c>
      <c r="J4" s="7">
        <v>0.1</v>
      </c>
      <c r="K4" s="7">
        <v>0.3</v>
      </c>
      <c r="L4" s="7">
        <v>0.1</v>
      </c>
      <c r="M4" s="7">
        <v>0.3</v>
      </c>
      <c r="N4" s="7">
        <v>0.1</v>
      </c>
      <c r="O4" s="7">
        <v>0.3</v>
      </c>
      <c r="P4" s="7">
        <v>0.1</v>
      </c>
      <c r="Q4" s="7">
        <v>0.3</v>
      </c>
      <c r="R4" s="7">
        <v>0.1</v>
      </c>
      <c r="S4" s="7">
        <v>0.3</v>
      </c>
      <c r="T4" s="7">
        <v>0.1</v>
      </c>
      <c r="U4" s="7">
        <v>0.1</v>
      </c>
      <c r="V4" s="8">
        <v>0</v>
      </c>
    </row>
    <row r="5" spans="2:30">
      <c r="B5" s="6" t="s">
        <v>66</v>
      </c>
      <c r="C5" s="94" t="s">
        <v>67</v>
      </c>
      <c r="D5" s="95"/>
      <c r="E5" s="95"/>
      <c r="F5" s="95"/>
      <c r="G5" s="95"/>
      <c r="H5" s="95"/>
      <c r="I5" s="95"/>
      <c r="J5" s="95"/>
      <c r="K5" s="95"/>
      <c r="L5" s="95"/>
      <c r="M5" s="95"/>
      <c r="N5" s="95"/>
      <c r="O5" s="95"/>
      <c r="P5" s="95"/>
      <c r="Q5" s="95"/>
      <c r="R5" s="95"/>
      <c r="S5" s="95"/>
      <c r="T5" s="95"/>
      <c r="U5" s="95"/>
      <c r="V5" s="96"/>
      <c r="X5" s="2" t="s">
        <v>189</v>
      </c>
      <c r="Y5" s="2"/>
      <c r="Z5" s="2" t="s">
        <v>184</v>
      </c>
      <c r="AA5" s="2" t="s">
        <v>185</v>
      </c>
      <c r="AB5" s="2" t="s">
        <v>186</v>
      </c>
      <c r="AC5" s="2" t="s">
        <v>187</v>
      </c>
      <c r="AD5" s="2" t="s">
        <v>188</v>
      </c>
    </row>
    <row r="6" spans="2:30">
      <c r="B6" s="9">
        <v>0.6</v>
      </c>
      <c r="C6" s="10" t="s">
        <v>16</v>
      </c>
      <c r="D6" s="10" t="s">
        <v>17</v>
      </c>
      <c r="E6" s="10" t="s">
        <v>18</v>
      </c>
      <c r="F6" s="10" t="s">
        <v>19</v>
      </c>
      <c r="G6" s="10" t="s">
        <v>20</v>
      </c>
      <c r="H6" s="10" t="s">
        <v>89</v>
      </c>
      <c r="I6" s="10" t="s">
        <v>90</v>
      </c>
      <c r="J6" s="10" t="s">
        <v>43</v>
      </c>
      <c r="K6" s="10" t="s">
        <v>44</v>
      </c>
      <c r="L6" s="10" t="s">
        <v>45</v>
      </c>
      <c r="M6" s="10" t="s">
        <v>20</v>
      </c>
      <c r="N6" s="10" t="s">
        <v>89</v>
      </c>
      <c r="O6" s="10" t="s">
        <v>19</v>
      </c>
      <c r="P6" s="10" t="s">
        <v>45</v>
      </c>
      <c r="Q6" s="10" t="s">
        <v>20</v>
      </c>
      <c r="R6" s="10" t="s">
        <v>89</v>
      </c>
      <c r="S6" s="10" t="s">
        <v>89</v>
      </c>
      <c r="T6" s="10" t="s">
        <v>89</v>
      </c>
      <c r="U6" s="10" t="s">
        <v>46</v>
      </c>
      <c r="V6" s="11" t="s">
        <v>47</v>
      </c>
      <c r="X6" s="2">
        <f>Z6*AA6/(AB6*AC6*AD6)</f>
        <v>10.964912280701753</v>
      </c>
      <c r="Y6" s="2"/>
      <c r="Z6" s="2">
        <v>500</v>
      </c>
      <c r="AA6" s="2">
        <v>36</v>
      </c>
      <c r="AB6" s="2">
        <v>2700</v>
      </c>
      <c r="AC6" s="2">
        <v>0.76</v>
      </c>
      <c r="AD6" s="2">
        <v>0.8</v>
      </c>
    </row>
    <row r="7" spans="2:30">
      <c r="B7" s="9">
        <v>0.8</v>
      </c>
      <c r="C7" s="10" t="s">
        <v>48</v>
      </c>
      <c r="D7" s="10" t="s">
        <v>49</v>
      </c>
      <c r="E7" s="10" t="s">
        <v>90</v>
      </c>
      <c r="F7" s="10" t="s">
        <v>17</v>
      </c>
      <c r="G7" s="10" t="s">
        <v>50</v>
      </c>
      <c r="H7" s="10" t="s">
        <v>51</v>
      </c>
      <c r="I7" s="10" t="s">
        <v>52</v>
      </c>
      <c r="J7" s="10" t="s">
        <v>53</v>
      </c>
      <c r="K7" s="10" t="s">
        <v>54</v>
      </c>
      <c r="L7" s="10" t="s">
        <v>43</v>
      </c>
      <c r="M7" s="10" t="s">
        <v>50</v>
      </c>
      <c r="N7" s="10" t="s">
        <v>18</v>
      </c>
      <c r="O7" s="10" t="s">
        <v>17</v>
      </c>
      <c r="P7" s="10" t="s">
        <v>55</v>
      </c>
      <c r="Q7" s="10" t="s">
        <v>51</v>
      </c>
      <c r="R7" s="10" t="s">
        <v>18</v>
      </c>
      <c r="S7" s="10" t="s">
        <v>18</v>
      </c>
      <c r="T7" s="10" t="s">
        <v>44</v>
      </c>
      <c r="U7" s="10" t="s">
        <v>56</v>
      </c>
      <c r="V7" s="11" t="s">
        <v>57</v>
      </c>
    </row>
    <row r="8" spans="2:30">
      <c r="B8" s="9">
        <v>1</v>
      </c>
      <c r="C8" s="10" t="s">
        <v>58</v>
      </c>
      <c r="D8" s="10" t="s">
        <v>59</v>
      </c>
      <c r="E8" s="10" t="s">
        <v>49</v>
      </c>
      <c r="F8" s="10" t="s">
        <v>60</v>
      </c>
      <c r="G8" s="10" t="s">
        <v>54</v>
      </c>
      <c r="H8" s="10" t="s">
        <v>43</v>
      </c>
      <c r="I8" s="10" t="s">
        <v>61</v>
      </c>
      <c r="J8" s="10" t="s">
        <v>52</v>
      </c>
      <c r="K8" s="10" t="s">
        <v>53</v>
      </c>
      <c r="L8" s="10" t="s">
        <v>16</v>
      </c>
      <c r="M8" s="10" t="s">
        <v>62</v>
      </c>
      <c r="N8" s="10" t="s">
        <v>43</v>
      </c>
      <c r="O8" s="10" t="s">
        <v>60</v>
      </c>
      <c r="P8" s="10" t="s">
        <v>90</v>
      </c>
      <c r="Q8" s="10" t="s">
        <v>17</v>
      </c>
      <c r="R8" s="10" t="s">
        <v>55</v>
      </c>
      <c r="S8" s="10" t="s">
        <v>43</v>
      </c>
      <c r="T8" s="10" t="s">
        <v>55</v>
      </c>
      <c r="U8" s="10" t="s">
        <v>51</v>
      </c>
      <c r="V8" s="11" t="s">
        <v>44</v>
      </c>
    </row>
    <row r="9" spans="2:30">
      <c r="B9" s="9">
        <v>1.25</v>
      </c>
      <c r="C9" s="10" t="s">
        <v>25</v>
      </c>
      <c r="D9" s="10" t="s">
        <v>61</v>
      </c>
      <c r="E9" s="10" t="s">
        <v>26</v>
      </c>
      <c r="F9" s="10" t="s">
        <v>27</v>
      </c>
      <c r="G9" s="10" t="s">
        <v>49</v>
      </c>
      <c r="H9" s="10" t="s">
        <v>60</v>
      </c>
      <c r="I9" s="10" t="s">
        <v>28</v>
      </c>
      <c r="J9" s="10" t="s">
        <v>29</v>
      </c>
      <c r="K9" s="10" t="s">
        <v>48</v>
      </c>
      <c r="L9" s="10" t="s">
        <v>30</v>
      </c>
      <c r="M9" s="10" t="s">
        <v>53</v>
      </c>
      <c r="N9" s="10" t="s">
        <v>16</v>
      </c>
      <c r="O9" s="10" t="s">
        <v>52</v>
      </c>
      <c r="P9" s="10" t="s">
        <v>49</v>
      </c>
      <c r="Q9" s="10" t="s">
        <v>31</v>
      </c>
      <c r="R9" s="10" t="s">
        <v>16</v>
      </c>
      <c r="S9" s="10" t="s">
        <v>16</v>
      </c>
      <c r="T9" s="10" t="s">
        <v>90</v>
      </c>
      <c r="U9" s="10" t="s">
        <v>17</v>
      </c>
      <c r="V9" s="11" t="s">
        <v>55</v>
      </c>
    </row>
    <row r="10" spans="2:30">
      <c r="B10" s="9">
        <v>1.5</v>
      </c>
      <c r="C10" s="10" t="s">
        <v>32</v>
      </c>
      <c r="D10" s="10" t="s">
        <v>33</v>
      </c>
      <c r="E10" s="10" t="s">
        <v>33</v>
      </c>
      <c r="F10" s="10" t="s">
        <v>48</v>
      </c>
      <c r="G10" s="10" t="s">
        <v>59</v>
      </c>
      <c r="H10" s="10" t="s">
        <v>49</v>
      </c>
      <c r="I10" s="10" t="s">
        <v>34</v>
      </c>
      <c r="J10" s="10" t="s">
        <v>58</v>
      </c>
      <c r="K10" s="10" t="s">
        <v>35</v>
      </c>
      <c r="L10" s="10" t="s">
        <v>59</v>
      </c>
      <c r="M10" s="10" t="s">
        <v>52</v>
      </c>
      <c r="N10" s="10" t="s">
        <v>49</v>
      </c>
      <c r="O10" s="10" t="s">
        <v>29</v>
      </c>
      <c r="P10" s="10" t="s">
        <v>52</v>
      </c>
      <c r="Q10" s="10" t="s">
        <v>27</v>
      </c>
      <c r="R10" s="10" t="s">
        <v>53</v>
      </c>
      <c r="S10" s="10" t="s">
        <v>49</v>
      </c>
      <c r="T10" s="10" t="s">
        <v>31</v>
      </c>
      <c r="U10" s="10" t="s">
        <v>90</v>
      </c>
      <c r="V10" s="11" t="s">
        <v>54</v>
      </c>
    </row>
    <row r="11" spans="2:30">
      <c r="B11" s="9">
        <v>2</v>
      </c>
      <c r="C11" s="10" t="s">
        <v>36</v>
      </c>
      <c r="D11" s="10" t="s">
        <v>25</v>
      </c>
      <c r="E11" s="10" t="s">
        <v>37</v>
      </c>
      <c r="F11" s="10" t="s">
        <v>33</v>
      </c>
      <c r="G11" s="10" t="s">
        <v>38</v>
      </c>
      <c r="H11" s="10" t="s">
        <v>29</v>
      </c>
      <c r="I11" s="10" t="s">
        <v>39</v>
      </c>
      <c r="J11" s="10" t="s">
        <v>40</v>
      </c>
      <c r="K11" s="10" t="s">
        <v>25</v>
      </c>
      <c r="L11" s="10" t="s">
        <v>58</v>
      </c>
      <c r="M11" s="10" t="s">
        <v>33</v>
      </c>
      <c r="N11" s="10" t="s">
        <v>26</v>
      </c>
      <c r="O11" s="10" t="s">
        <v>41</v>
      </c>
      <c r="P11" s="10" t="s">
        <v>35</v>
      </c>
      <c r="Q11" s="10" t="s">
        <v>61</v>
      </c>
      <c r="R11" s="10" t="s">
        <v>48</v>
      </c>
      <c r="S11" s="10" t="s">
        <v>26</v>
      </c>
      <c r="T11" s="10" t="s">
        <v>59</v>
      </c>
      <c r="U11" s="10" t="s">
        <v>30</v>
      </c>
      <c r="V11" s="11" t="s">
        <v>49</v>
      </c>
    </row>
    <row r="12" spans="2:30">
      <c r="B12" s="9">
        <v>2.5</v>
      </c>
      <c r="C12" s="10" t="s">
        <v>42</v>
      </c>
      <c r="D12" s="10" t="s">
        <v>37</v>
      </c>
      <c r="E12" s="10" t="s">
        <v>0</v>
      </c>
      <c r="F12" s="10" t="s">
        <v>28</v>
      </c>
      <c r="G12" s="10" t="s">
        <v>34</v>
      </c>
      <c r="H12" s="10" t="s">
        <v>58</v>
      </c>
      <c r="I12" s="10" t="s">
        <v>36</v>
      </c>
      <c r="J12" s="10" t="s">
        <v>34</v>
      </c>
      <c r="K12" s="10" t="s">
        <v>32</v>
      </c>
      <c r="L12" s="10" t="s">
        <v>41</v>
      </c>
      <c r="M12" s="10" t="s">
        <v>40</v>
      </c>
      <c r="N12" s="10" t="s">
        <v>58</v>
      </c>
      <c r="O12" s="10" t="s">
        <v>34</v>
      </c>
      <c r="P12" s="10" t="s">
        <v>38</v>
      </c>
      <c r="Q12" s="10" t="s">
        <v>41</v>
      </c>
      <c r="R12" s="10" t="s">
        <v>35</v>
      </c>
      <c r="S12" s="10" t="s">
        <v>58</v>
      </c>
      <c r="T12" s="10" t="s">
        <v>61</v>
      </c>
      <c r="U12" s="10" t="s">
        <v>48</v>
      </c>
      <c r="V12" s="11" t="s">
        <v>59</v>
      </c>
    </row>
    <row r="13" spans="2:30">
      <c r="B13" s="9">
        <v>3</v>
      </c>
      <c r="C13" s="10" t="s">
        <v>1</v>
      </c>
      <c r="D13" s="10" t="s">
        <v>32</v>
      </c>
      <c r="E13" s="10" t="s">
        <v>36</v>
      </c>
      <c r="F13" s="10" t="s">
        <v>25</v>
      </c>
      <c r="G13" s="10" t="s">
        <v>2</v>
      </c>
      <c r="H13" s="10" t="s">
        <v>41</v>
      </c>
      <c r="I13" s="10" t="s">
        <v>42</v>
      </c>
      <c r="J13" s="10" t="s">
        <v>3</v>
      </c>
      <c r="K13" s="10" t="s">
        <v>39</v>
      </c>
      <c r="L13" s="10" t="s">
        <v>40</v>
      </c>
      <c r="M13" s="10" t="s">
        <v>3</v>
      </c>
      <c r="N13" s="10" t="s">
        <v>38</v>
      </c>
      <c r="O13" s="10" t="s">
        <v>3</v>
      </c>
      <c r="P13" s="10" t="s">
        <v>28</v>
      </c>
      <c r="Q13" s="10" t="s">
        <v>25</v>
      </c>
      <c r="R13" s="10" t="s">
        <v>33</v>
      </c>
      <c r="S13" s="10" t="s">
        <v>41</v>
      </c>
      <c r="T13" s="10" t="s">
        <v>58</v>
      </c>
      <c r="U13" s="10" t="s">
        <v>61</v>
      </c>
      <c r="V13" s="11" t="s">
        <v>26</v>
      </c>
    </row>
    <row r="14" spans="2:30">
      <c r="B14" s="9">
        <v>4</v>
      </c>
      <c r="C14" s="10" t="s">
        <v>4</v>
      </c>
      <c r="D14" s="10" t="s">
        <v>0</v>
      </c>
      <c r="E14" s="10" t="s">
        <v>5</v>
      </c>
      <c r="F14" s="10" t="s">
        <v>3</v>
      </c>
      <c r="G14" s="10" t="s">
        <v>36</v>
      </c>
      <c r="H14" s="10" t="s">
        <v>34</v>
      </c>
      <c r="I14" s="10" t="s">
        <v>6</v>
      </c>
      <c r="J14" s="10" t="s">
        <v>2</v>
      </c>
      <c r="K14" s="10" t="s">
        <v>7</v>
      </c>
      <c r="L14" s="10" t="s">
        <v>37</v>
      </c>
      <c r="M14" s="10" t="s">
        <v>8</v>
      </c>
      <c r="N14" s="10" t="s">
        <v>25</v>
      </c>
      <c r="O14" s="10" t="s">
        <v>39</v>
      </c>
      <c r="P14" s="10" t="s">
        <v>34</v>
      </c>
      <c r="Q14" s="10" t="s">
        <v>32</v>
      </c>
      <c r="R14" s="10" t="s">
        <v>40</v>
      </c>
      <c r="S14" s="10" t="s">
        <v>34</v>
      </c>
      <c r="T14" s="10" t="s">
        <v>28</v>
      </c>
      <c r="U14" s="10" t="s">
        <v>33</v>
      </c>
      <c r="V14" s="11" t="s">
        <v>58</v>
      </c>
    </row>
    <row r="15" spans="2:30">
      <c r="B15" s="9">
        <v>5</v>
      </c>
      <c r="C15" s="10" t="s">
        <v>9</v>
      </c>
      <c r="D15" s="10" t="s">
        <v>39</v>
      </c>
      <c r="E15" s="10" t="s">
        <v>10</v>
      </c>
      <c r="F15" s="10" t="s">
        <v>2</v>
      </c>
      <c r="G15" s="10" t="s">
        <v>42</v>
      </c>
      <c r="H15" s="10" t="s">
        <v>3</v>
      </c>
      <c r="I15" s="10" t="s">
        <v>11</v>
      </c>
      <c r="J15" s="10" t="s">
        <v>0</v>
      </c>
      <c r="K15" s="10" t="s">
        <v>5</v>
      </c>
      <c r="L15" s="10" t="s">
        <v>32</v>
      </c>
      <c r="M15" s="10" t="s">
        <v>7</v>
      </c>
      <c r="N15" s="10" t="s">
        <v>37</v>
      </c>
      <c r="O15" s="10" t="s">
        <v>12</v>
      </c>
      <c r="P15" s="10" t="s">
        <v>3</v>
      </c>
      <c r="Q15" s="10" t="s">
        <v>39</v>
      </c>
      <c r="R15" s="10" t="s">
        <v>34</v>
      </c>
      <c r="S15" s="10" t="s">
        <v>3</v>
      </c>
      <c r="T15" s="10" t="s">
        <v>25</v>
      </c>
      <c r="U15" s="10" t="s">
        <v>28</v>
      </c>
      <c r="V15" s="11" t="s">
        <v>38</v>
      </c>
    </row>
    <row r="16" spans="2:30" ht="19" thickBot="1">
      <c r="B16" s="12">
        <v>10</v>
      </c>
      <c r="C16" s="13" t="s">
        <v>13</v>
      </c>
      <c r="D16" s="13" t="s">
        <v>36</v>
      </c>
      <c r="E16" s="13" t="s">
        <v>14</v>
      </c>
      <c r="F16" s="13" t="s">
        <v>12</v>
      </c>
      <c r="G16" s="13" t="s">
        <v>15</v>
      </c>
      <c r="H16" s="13" t="s">
        <v>39</v>
      </c>
      <c r="I16" s="13" t="s">
        <v>9</v>
      </c>
      <c r="J16" s="13" t="s">
        <v>12</v>
      </c>
      <c r="K16" s="13" t="s">
        <v>4</v>
      </c>
      <c r="L16" s="13" t="s">
        <v>8</v>
      </c>
      <c r="M16" s="13" t="s">
        <v>11</v>
      </c>
      <c r="N16" s="13" t="s">
        <v>39</v>
      </c>
      <c r="O16" s="13" t="s">
        <v>5</v>
      </c>
      <c r="P16" s="13" t="s">
        <v>0</v>
      </c>
      <c r="Q16" s="13" t="s">
        <v>42</v>
      </c>
      <c r="R16" s="13" t="s">
        <v>2</v>
      </c>
      <c r="S16" s="13" t="s">
        <v>8</v>
      </c>
      <c r="T16" s="13" t="s">
        <v>32</v>
      </c>
      <c r="U16" s="13" t="s">
        <v>37</v>
      </c>
      <c r="V16" s="14" t="s">
        <v>34</v>
      </c>
    </row>
    <row r="17" spans="2:22">
      <c r="B17" s="15"/>
      <c r="U17" s="16"/>
      <c r="V17" s="16"/>
    </row>
    <row r="18" spans="2:22">
      <c r="B18" s="15"/>
    </row>
    <row r="19" spans="2:22">
      <c r="B19" s="15"/>
    </row>
    <row r="20" spans="2:22">
      <c r="B20" s="15"/>
    </row>
    <row r="21" spans="2:22">
      <c r="B21" s="15"/>
    </row>
  </sheetData>
  <mergeCells count="14">
    <mergeCell ref="C2:H2"/>
    <mergeCell ref="I2:N2"/>
    <mergeCell ref="O2:R2"/>
    <mergeCell ref="S2:T2"/>
    <mergeCell ref="C5:V5"/>
    <mergeCell ref="C3:D3"/>
    <mergeCell ref="E3:F3"/>
    <mergeCell ref="G3:H3"/>
    <mergeCell ref="I3:J3"/>
    <mergeCell ref="K3:L3"/>
    <mergeCell ref="M3:N3"/>
    <mergeCell ref="O3:P3"/>
    <mergeCell ref="Q3:R3"/>
    <mergeCell ref="S3:T3"/>
  </mergeCells>
  <phoneticPr fontId="3"/>
  <pageMargins left="0.7" right="0.7" top="0.75" bottom="0.75"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27"/>
  <sheetViews>
    <sheetView workbookViewId="0">
      <selection activeCell="E25" sqref="E25"/>
    </sheetView>
  </sheetViews>
  <sheetFormatPr baseColWidth="12" defaultColWidth="10.625" defaultRowHeight="20" customHeight="1" x14ac:dyDescent="0"/>
  <cols>
    <col min="1" max="1" width="2.625" customWidth="1"/>
    <col min="3" max="3" width="3.625" customWidth="1"/>
    <col min="4" max="4" width="21.75" customWidth="1"/>
    <col min="6" max="6" width="3" customWidth="1"/>
    <col min="8" max="8" width="3.5" customWidth="1"/>
  </cols>
  <sheetData>
    <row r="3" spans="3:12" ht="20" customHeight="1">
      <c r="C3" t="s">
        <v>97</v>
      </c>
    </row>
    <row r="4" spans="3:12" ht="20" customHeight="1">
      <c r="C4" t="s">
        <v>98</v>
      </c>
    </row>
    <row r="5" spans="3:12" ht="20" customHeight="1">
      <c r="C5" t="s">
        <v>99</v>
      </c>
    </row>
    <row r="7" spans="3:12" ht="20" customHeight="1">
      <c r="C7" t="s">
        <v>160</v>
      </c>
      <c r="D7" t="s">
        <v>159</v>
      </c>
      <c r="E7" s="21"/>
      <c r="F7" s="26" t="s">
        <v>122</v>
      </c>
      <c r="G7" s="21"/>
      <c r="H7" s="26" t="s">
        <v>93</v>
      </c>
      <c r="I7" s="23">
        <f>E7-G7</f>
        <v>0</v>
      </c>
      <c r="J7" t="s">
        <v>269</v>
      </c>
      <c r="L7" s="60" t="s">
        <v>181</v>
      </c>
    </row>
    <row r="8" spans="3:12" ht="20" customHeight="1">
      <c r="E8" s="53" t="s">
        <v>270</v>
      </c>
      <c r="I8" s="22" t="s">
        <v>272</v>
      </c>
      <c r="L8" s="60" t="s">
        <v>278</v>
      </c>
    </row>
    <row r="9" spans="3:12" ht="20" customHeight="1">
      <c r="L9" s="60" t="s">
        <v>182</v>
      </c>
    </row>
    <row r="10" spans="3:12" ht="20" customHeight="1">
      <c r="C10" t="s">
        <v>163</v>
      </c>
      <c r="D10" t="s">
        <v>165</v>
      </c>
      <c r="E10" s="21"/>
      <c r="L10" s="60" t="s">
        <v>273</v>
      </c>
    </row>
    <row r="11" spans="3:12" ht="20" customHeight="1">
      <c r="C11" t="s">
        <v>164</v>
      </c>
      <c r="D11" t="s">
        <v>166</v>
      </c>
      <c r="E11" s="21"/>
      <c r="L11" s="60" t="s">
        <v>183</v>
      </c>
    </row>
    <row r="12" spans="3:12" ht="20" customHeight="1">
      <c r="L12" s="60" t="s">
        <v>280</v>
      </c>
    </row>
    <row r="13" spans="3:12" ht="20" customHeight="1">
      <c r="C13" t="s">
        <v>162</v>
      </c>
      <c r="D13" t="s">
        <v>161</v>
      </c>
      <c r="E13" s="23">
        <f>E10*E11</f>
        <v>0</v>
      </c>
      <c r="F13" t="s">
        <v>271</v>
      </c>
      <c r="L13" s="60" t="s">
        <v>279</v>
      </c>
    </row>
    <row r="14" spans="3:12" ht="20" customHeight="1">
      <c r="D14" s="79" t="s">
        <v>274</v>
      </c>
      <c r="L14" s="60"/>
    </row>
    <row r="15" spans="3:12" ht="20" customHeight="1">
      <c r="C15" t="s">
        <v>151</v>
      </c>
      <c r="D15" t="s">
        <v>152</v>
      </c>
      <c r="E15" s="23">
        <f>E10*E11</f>
        <v>0</v>
      </c>
      <c r="F15" t="s">
        <v>271</v>
      </c>
      <c r="I15" s="22" t="s">
        <v>275</v>
      </c>
      <c r="L15" s="60"/>
    </row>
    <row r="16" spans="3:12" ht="20" customHeight="1">
      <c r="L16" s="60"/>
    </row>
    <row r="17" spans="3:12" ht="20" customHeight="1">
      <c r="C17" t="s">
        <v>167</v>
      </c>
      <c r="D17" t="s">
        <v>168</v>
      </c>
      <c r="E17" s="23" t="e">
        <f>E13/(I7*(E10+E11))</f>
        <v>#DIV/0!</v>
      </c>
      <c r="L17" s="60"/>
    </row>
    <row r="19" spans="3:12" ht="20" customHeight="1">
      <c r="C19" t="s">
        <v>150</v>
      </c>
      <c r="D19" t="s">
        <v>149</v>
      </c>
      <c r="E19" s="21"/>
    </row>
    <row r="21" spans="3:12" ht="20" customHeight="1">
      <c r="C21" t="s">
        <v>153</v>
      </c>
      <c r="D21" t="s">
        <v>154</v>
      </c>
      <c r="E21" s="21"/>
      <c r="G21" s="53" t="s">
        <v>276</v>
      </c>
    </row>
    <row r="23" spans="3:12" ht="20" customHeight="1">
      <c r="C23" t="s">
        <v>155</v>
      </c>
      <c r="D23" t="s">
        <v>156</v>
      </c>
      <c r="E23" s="21"/>
    </row>
    <row r="25" spans="3:12" ht="20" customHeight="1">
      <c r="C25" t="s">
        <v>157</v>
      </c>
      <c r="D25" t="s">
        <v>158</v>
      </c>
      <c r="E25" s="21"/>
    </row>
    <row r="27" spans="3:12" ht="20" customHeight="1">
      <c r="C27" t="s">
        <v>169</v>
      </c>
      <c r="D27" t="s">
        <v>170</v>
      </c>
      <c r="E27" s="80" t="e">
        <f>E25*E15/(E21*E23*E19)</f>
        <v>#DIV/0!</v>
      </c>
      <c r="I27" s="22" t="s">
        <v>277</v>
      </c>
    </row>
  </sheetData>
  <phoneticPr fontId="2"/>
  <pageMargins left="0.7" right="0.7" top="0.75" bottom="0.75" header="0.51200000000000001" footer="0.51200000000000001"/>
  <pageSetup paperSize="0"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N27"/>
  <sheetViews>
    <sheetView workbookViewId="0"/>
  </sheetViews>
  <sheetFormatPr baseColWidth="12" defaultColWidth="10.625" defaultRowHeight="18" x14ac:dyDescent="0"/>
  <cols>
    <col min="1" max="2" width="5.375" customWidth="1"/>
    <col min="4" max="4" width="2.125" customWidth="1"/>
    <col min="6" max="6" width="3.125" customWidth="1"/>
    <col min="8" max="8" width="5.375" customWidth="1"/>
    <col min="13" max="13" width="9.625" style="19" customWidth="1"/>
    <col min="14" max="14" width="21" style="19" customWidth="1"/>
  </cols>
  <sheetData>
    <row r="2" spans="3:14">
      <c r="I2" t="s">
        <v>285</v>
      </c>
      <c r="J2" t="s">
        <v>284</v>
      </c>
      <c r="K2" t="s">
        <v>286</v>
      </c>
    </row>
    <row r="3" spans="3:14" ht="20">
      <c r="F3" s="66"/>
      <c r="G3" s="66" t="s">
        <v>283</v>
      </c>
      <c r="H3" s="81"/>
      <c r="I3" s="66" t="s">
        <v>282</v>
      </c>
      <c r="J3" s="66" t="s">
        <v>102</v>
      </c>
      <c r="K3" s="66" t="s">
        <v>103</v>
      </c>
    </row>
    <row r="4" spans="3:14" ht="22">
      <c r="F4" s="82"/>
      <c r="G4" s="23" t="e">
        <f>I4^2*J4/(K4^2)</f>
        <v>#DIV/0!</v>
      </c>
      <c r="H4" s="82"/>
      <c r="I4" s="21"/>
      <c r="J4" s="21"/>
      <c r="K4" s="21"/>
      <c r="M4" s="17" t="s">
        <v>68</v>
      </c>
      <c r="N4" s="17" t="s">
        <v>69</v>
      </c>
    </row>
    <row r="5" spans="3:14" ht="22">
      <c r="G5" s="23" t="e">
        <f t="shared" ref="G5:G13" si="0">I5^2*J5/(K5^2)</f>
        <v>#DIV/0!</v>
      </c>
      <c r="H5" s="82"/>
      <c r="I5" s="21"/>
      <c r="J5" s="21"/>
      <c r="K5" s="21"/>
      <c r="M5" s="17">
        <v>28</v>
      </c>
      <c r="N5" s="20" t="s">
        <v>70</v>
      </c>
    </row>
    <row r="6" spans="3:14" ht="22">
      <c r="G6" s="23" t="e">
        <f t="shared" si="0"/>
        <v>#DIV/0!</v>
      </c>
      <c r="I6" s="21"/>
      <c r="J6" s="21"/>
      <c r="K6" s="21"/>
      <c r="M6" s="17">
        <v>25</v>
      </c>
      <c r="N6" s="20" t="s">
        <v>71</v>
      </c>
    </row>
    <row r="7" spans="3:14" ht="22">
      <c r="G7" s="23" t="e">
        <f t="shared" si="0"/>
        <v>#DIV/0!</v>
      </c>
      <c r="I7" s="21"/>
      <c r="J7" s="21"/>
      <c r="K7" s="21"/>
      <c r="M7" s="17">
        <v>22</v>
      </c>
      <c r="N7" s="20" t="s">
        <v>72</v>
      </c>
    </row>
    <row r="8" spans="3:14" ht="22">
      <c r="G8" s="23" t="e">
        <f t="shared" si="0"/>
        <v>#DIV/0!</v>
      </c>
      <c r="I8" s="21"/>
      <c r="J8" s="21"/>
      <c r="K8" s="21"/>
      <c r="M8" s="17">
        <v>19</v>
      </c>
      <c r="N8" s="20" t="s">
        <v>73</v>
      </c>
    </row>
    <row r="9" spans="3:14" ht="22">
      <c r="G9" s="23" t="e">
        <f t="shared" si="0"/>
        <v>#DIV/0!</v>
      </c>
      <c r="I9" s="21"/>
      <c r="J9" s="21"/>
      <c r="K9" s="21"/>
      <c r="M9" s="17">
        <v>16</v>
      </c>
      <c r="N9" s="20" t="s">
        <v>74</v>
      </c>
    </row>
    <row r="10" spans="3:14" ht="22">
      <c r="G10" s="23" t="e">
        <f t="shared" si="0"/>
        <v>#DIV/0!</v>
      </c>
      <c r="I10" s="21"/>
      <c r="J10" s="21"/>
      <c r="K10" s="21"/>
      <c r="M10" s="17">
        <v>13</v>
      </c>
      <c r="N10" s="20" t="s">
        <v>75</v>
      </c>
    </row>
    <row r="11" spans="3:14" ht="22">
      <c r="G11" s="23" t="e">
        <f t="shared" si="0"/>
        <v>#DIV/0!</v>
      </c>
      <c r="I11" s="21"/>
      <c r="J11" s="21"/>
      <c r="K11" s="21"/>
      <c r="M11" s="17">
        <v>10</v>
      </c>
      <c r="N11" s="20" t="s">
        <v>76</v>
      </c>
    </row>
    <row r="12" spans="3:14" ht="22">
      <c r="G12" s="23" t="e">
        <f t="shared" si="0"/>
        <v>#DIV/0!</v>
      </c>
      <c r="I12" s="21"/>
      <c r="J12" s="21"/>
      <c r="K12" s="21"/>
      <c r="M12" s="18"/>
      <c r="N12" s="18"/>
    </row>
    <row r="13" spans="3:14" ht="22">
      <c r="G13" s="23" t="e">
        <f t="shared" si="0"/>
        <v>#DIV/0!</v>
      </c>
      <c r="I13" s="21"/>
      <c r="J13" s="21"/>
      <c r="K13" s="21"/>
      <c r="M13" s="18"/>
      <c r="N13" s="18"/>
    </row>
    <row r="14" spans="3:14" ht="22">
      <c r="E14" t="s">
        <v>287</v>
      </c>
      <c r="M14" s="18"/>
      <c r="N14" s="18"/>
    </row>
    <row r="15" spans="3:14" ht="22">
      <c r="C15" s="66" t="s">
        <v>100</v>
      </c>
      <c r="E15" s="66" t="s">
        <v>281</v>
      </c>
      <c r="G15" s="66" t="s">
        <v>283</v>
      </c>
      <c r="M15" s="18"/>
      <c r="N15" s="18"/>
    </row>
    <row r="16" spans="3:14" ht="22">
      <c r="C16" s="23" t="e">
        <f>8*LOG10(0.25/E16*G16)</f>
        <v>#DIV/0!</v>
      </c>
      <c r="D16" t="s">
        <v>101</v>
      </c>
      <c r="E16" s="21"/>
      <c r="G16" s="23" t="e">
        <f>SUM(G4:G13)</f>
        <v>#DIV/0!</v>
      </c>
      <c r="M16" s="18"/>
      <c r="N16" s="18"/>
    </row>
    <row r="17" spans="13:14" ht="22">
      <c r="M17" s="18"/>
      <c r="N17" s="18"/>
    </row>
    <row r="18" spans="13:14" ht="22">
      <c r="M18" s="18"/>
      <c r="N18" s="18"/>
    </row>
    <row r="19" spans="13:14" ht="22">
      <c r="M19" s="18"/>
      <c r="N19" s="18"/>
    </row>
    <row r="20" spans="13:14" ht="22">
      <c r="M20" s="18"/>
      <c r="N20" s="18"/>
    </row>
    <row r="21" spans="13:14" ht="22">
      <c r="M21" s="18"/>
      <c r="N21" s="18"/>
    </row>
    <row r="22" spans="13:14" ht="22">
      <c r="M22" s="18"/>
      <c r="N22" s="18"/>
    </row>
    <row r="23" spans="13:14" ht="22">
      <c r="M23" s="18"/>
      <c r="N23" s="18"/>
    </row>
    <row r="24" spans="13:14" ht="22">
      <c r="M24" s="18"/>
      <c r="N24" s="18"/>
    </row>
    <row r="25" spans="13:14" ht="22">
      <c r="M25" s="18"/>
      <c r="N25" s="18"/>
    </row>
    <row r="26" spans="13:14" ht="22">
      <c r="M26" s="18"/>
      <c r="N26" s="18"/>
    </row>
    <row r="27" spans="13:14" ht="22">
      <c r="M27" s="18"/>
      <c r="N27" s="18"/>
    </row>
  </sheetData>
  <phoneticPr fontId="2"/>
  <pageMargins left="0.7" right="0.7" top="0.75" bottom="0.75"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7"/>
  <sheetViews>
    <sheetView workbookViewId="0"/>
  </sheetViews>
  <sheetFormatPr baseColWidth="12" defaultRowHeight="17" x14ac:dyDescent="0"/>
  <cols>
    <col min="1" max="1" width="3.125" style="55" customWidth="1"/>
    <col min="2" max="2" width="3.25" style="55" customWidth="1"/>
    <col min="3" max="3" width="16.125" style="55" customWidth="1"/>
    <col min="4" max="4" width="6" style="55" customWidth="1"/>
    <col min="5" max="5" width="4.25" style="55" customWidth="1"/>
    <col min="6" max="26" width="5.625" style="56" customWidth="1"/>
    <col min="27" max="16384" width="12.625" style="55"/>
  </cols>
  <sheetData>
    <row r="1" spans="2:26">
      <c r="F1" s="56" t="s">
        <v>288</v>
      </c>
    </row>
    <row r="2" spans="2:26">
      <c r="G2" s="56" t="s">
        <v>179</v>
      </c>
    </row>
    <row r="3" spans="2:26">
      <c r="F3" s="57" t="s">
        <v>180</v>
      </c>
      <c r="G3" s="58">
        <v>0</v>
      </c>
      <c r="H3" s="58">
        <v>0.1</v>
      </c>
      <c r="I3" s="58">
        <v>0.2</v>
      </c>
      <c r="J3" s="58">
        <v>0.3</v>
      </c>
      <c r="K3" s="58">
        <v>0.4</v>
      </c>
      <c r="L3" s="58">
        <v>0.5</v>
      </c>
      <c r="M3" s="58">
        <v>0.6</v>
      </c>
      <c r="N3" s="58">
        <v>0.7</v>
      </c>
      <c r="O3" s="58">
        <v>0.8</v>
      </c>
      <c r="P3" s="58">
        <v>0.9</v>
      </c>
      <c r="Q3" s="58">
        <v>1</v>
      </c>
      <c r="R3" s="58">
        <v>1.1000000000000001</v>
      </c>
      <c r="S3" s="58">
        <v>1.2</v>
      </c>
      <c r="T3" s="58">
        <v>1.3</v>
      </c>
      <c r="U3" s="58">
        <v>1.4</v>
      </c>
      <c r="V3" s="58">
        <v>1.5</v>
      </c>
      <c r="W3" s="58">
        <v>1.6</v>
      </c>
      <c r="X3" s="58">
        <v>1.7</v>
      </c>
      <c r="Y3" s="58">
        <v>1.8</v>
      </c>
      <c r="Z3" s="58">
        <v>1.9</v>
      </c>
    </row>
    <row r="4" spans="2:26">
      <c r="H4" s="59"/>
      <c r="I4" s="59"/>
      <c r="J4" s="59"/>
      <c r="K4" s="59"/>
      <c r="L4" s="59"/>
      <c r="M4" s="59"/>
      <c r="N4" s="59"/>
      <c r="O4" s="59"/>
      <c r="P4" s="59"/>
      <c r="Q4" s="59"/>
      <c r="R4" s="59"/>
    </row>
    <row r="5" spans="2:26">
      <c r="B5" s="55" t="s">
        <v>289</v>
      </c>
      <c r="C5" s="55" t="s">
        <v>309</v>
      </c>
      <c r="F5" s="56">
        <v>0</v>
      </c>
      <c r="G5" s="59">
        <v>1</v>
      </c>
      <c r="H5" s="59">
        <v>1.26</v>
      </c>
      <c r="I5" s="59">
        <v>1.53</v>
      </c>
      <c r="J5" s="59">
        <v>1.9</v>
      </c>
      <c r="K5" s="59">
        <v>2.36</v>
      </c>
      <c r="L5" s="59">
        <v>2.86</v>
      </c>
      <c r="M5" s="59">
        <v>3.5</v>
      </c>
      <c r="N5" s="59">
        <v>4.2</v>
      </c>
      <c r="O5" s="59">
        <v>5</v>
      </c>
      <c r="P5" s="59">
        <v>6</v>
      </c>
      <c r="Q5" s="59">
        <v>7</v>
      </c>
      <c r="R5" s="59">
        <v>8.1</v>
      </c>
      <c r="S5" s="56">
        <v>9.25</v>
      </c>
      <c r="T5" s="56">
        <v>10.35</v>
      </c>
      <c r="U5" s="56">
        <v>11.7</v>
      </c>
      <c r="V5" s="56">
        <v>13.15</v>
      </c>
      <c r="W5" s="56">
        <v>14.7</v>
      </c>
      <c r="X5" s="56">
        <v>16.2</v>
      </c>
    </row>
    <row r="6" spans="2:26">
      <c r="B6" s="55" t="s">
        <v>290</v>
      </c>
      <c r="C6" s="55" t="s">
        <v>308</v>
      </c>
      <c r="F6" s="56">
        <v>0.1</v>
      </c>
      <c r="G6" s="59">
        <v>1.05</v>
      </c>
      <c r="H6" s="59">
        <v>1.22</v>
      </c>
      <c r="I6" s="59">
        <v>1.46</v>
      </c>
      <c r="J6" s="59">
        <v>1.8</v>
      </c>
      <c r="K6" s="59">
        <v>2.2000000000000002</v>
      </c>
      <c r="L6" s="59">
        <v>2.75</v>
      </c>
      <c r="M6" s="59">
        <v>3.4</v>
      </c>
      <c r="N6" s="59">
        <v>4.0999999999999996</v>
      </c>
      <c r="O6" s="59">
        <v>4.8</v>
      </c>
      <c r="P6" s="59">
        <v>5.8</v>
      </c>
      <c r="Q6" s="59">
        <v>6.8</v>
      </c>
      <c r="R6" s="59">
        <v>8</v>
      </c>
      <c r="S6" s="56">
        <v>9.1</v>
      </c>
      <c r="T6" s="56">
        <v>10.3</v>
      </c>
      <c r="U6" s="56">
        <v>11.6</v>
      </c>
      <c r="V6" s="56">
        <v>13</v>
      </c>
      <c r="W6" s="56">
        <v>14.5</v>
      </c>
      <c r="X6" s="56">
        <v>16.100000000000001</v>
      </c>
    </row>
    <row r="7" spans="2:26">
      <c r="B7" s="55" t="s">
        <v>291</v>
      </c>
      <c r="C7" s="55" t="s">
        <v>310</v>
      </c>
      <c r="F7" s="56">
        <v>0.2</v>
      </c>
      <c r="G7" s="59">
        <v>1.1200000000000001</v>
      </c>
      <c r="H7" s="59">
        <v>1.3</v>
      </c>
      <c r="I7" s="59">
        <v>4.5</v>
      </c>
      <c r="J7" s="59">
        <v>1.8</v>
      </c>
      <c r="K7" s="59">
        <v>2.2000000000000002</v>
      </c>
      <c r="L7" s="59">
        <v>2.66</v>
      </c>
      <c r="M7" s="59">
        <v>3.18</v>
      </c>
      <c r="N7" s="59">
        <v>3.88</v>
      </c>
      <c r="O7" s="59">
        <v>4.5999999999999996</v>
      </c>
      <c r="P7" s="59">
        <v>5.5</v>
      </c>
      <c r="Q7" s="59">
        <v>6.5</v>
      </c>
      <c r="R7" s="59">
        <v>7.6</v>
      </c>
      <c r="S7" s="56">
        <v>8.75</v>
      </c>
      <c r="T7" s="56">
        <v>9.85</v>
      </c>
      <c r="U7" s="56">
        <v>11.2</v>
      </c>
      <c r="V7" s="56">
        <v>12.7</v>
      </c>
      <c r="W7" s="56">
        <v>14</v>
      </c>
      <c r="X7" s="56">
        <v>15.7</v>
      </c>
    </row>
    <row r="8" spans="2:26">
      <c r="C8" s="55" t="s">
        <v>311</v>
      </c>
      <c r="F8" s="56">
        <v>0.3</v>
      </c>
      <c r="G8" s="59">
        <v>1.22</v>
      </c>
      <c r="H8" s="59">
        <v>1.38</v>
      </c>
      <c r="I8" s="59">
        <v>1.6</v>
      </c>
      <c r="J8" s="59">
        <v>1.87</v>
      </c>
      <c r="K8" s="59">
        <v>2.25</v>
      </c>
      <c r="L8" s="59">
        <v>2.7</v>
      </c>
      <c r="M8" s="59">
        <v>3.25</v>
      </c>
      <c r="N8" s="59">
        <v>3.9</v>
      </c>
      <c r="O8" s="59">
        <v>4.5999999999999996</v>
      </c>
      <c r="P8" s="59">
        <v>5.45</v>
      </c>
      <c r="Q8" s="59">
        <v>6.45</v>
      </c>
      <c r="R8" s="59">
        <v>7.4</v>
      </c>
      <c r="S8" s="56">
        <v>8.4</v>
      </c>
      <c r="T8" s="56">
        <v>9.5</v>
      </c>
      <c r="U8" s="56">
        <v>10.85</v>
      </c>
      <c r="V8" s="56">
        <v>12.1</v>
      </c>
      <c r="W8" s="56">
        <v>13.7</v>
      </c>
      <c r="X8" s="56">
        <v>15</v>
      </c>
    </row>
    <row r="9" spans="2:26">
      <c r="F9" s="56">
        <v>0.4</v>
      </c>
      <c r="G9" s="59">
        <v>1.32</v>
      </c>
      <c r="H9" s="59">
        <v>1.47</v>
      </c>
      <c r="I9" s="59">
        <v>1.7</v>
      </c>
      <c r="J9" s="59">
        <v>1.96</v>
      </c>
      <c r="K9" s="59">
        <v>2.35</v>
      </c>
      <c r="L9" s="59">
        <v>2.8</v>
      </c>
      <c r="M9" s="59">
        <v>3.3</v>
      </c>
      <c r="N9" s="59">
        <v>3.9</v>
      </c>
      <c r="O9" s="59">
        <v>4.5999999999999996</v>
      </c>
      <c r="P9" s="59">
        <v>5.4</v>
      </c>
      <c r="Q9" s="59">
        <v>6.4</v>
      </c>
      <c r="R9" s="59">
        <v>7.3</v>
      </c>
      <c r="S9" s="56">
        <v>8.3000000000000007</v>
      </c>
      <c r="T9" s="56">
        <v>9.4</v>
      </c>
      <c r="U9" s="56">
        <v>10.6</v>
      </c>
      <c r="V9" s="56">
        <v>11.9</v>
      </c>
      <c r="W9" s="56">
        <v>13.2</v>
      </c>
      <c r="X9" s="56">
        <v>14.6</v>
      </c>
      <c r="Y9" s="56">
        <v>16</v>
      </c>
    </row>
    <row r="10" spans="2:26">
      <c r="G10" s="59"/>
      <c r="H10" s="59"/>
      <c r="I10" s="59"/>
      <c r="J10" s="59"/>
      <c r="K10" s="59"/>
      <c r="L10" s="59"/>
      <c r="M10" s="59"/>
      <c r="N10" s="59"/>
      <c r="O10" s="59"/>
      <c r="P10" s="59"/>
      <c r="Q10" s="59"/>
      <c r="R10" s="59"/>
    </row>
    <row r="11" spans="2:26">
      <c r="F11" s="56">
        <v>0.5</v>
      </c>
      <c r="G11" s="59">
        <v>1.43</v>
      </c>
      <c r="H11" s="59">
        <v>1.6</v>
      </c>
      <c r="I11" s="59">
        <v>1.82</v>
      </c>
      <c r="J11" s="59">
        <v>2.1</v>
      </c>
      <c r="K11" s="59">
        <v>2.48</v>
      </c>
      <c r="L11" s="59">
        <v>2.91</v>
      </c>
      <c r="M11" s="59">
        <v>3.4</v>
      </c>
      <c r="N11" s="59">
        <v>3.98</v>
      </c>
      <c r="O11" s="59">
        <v>4.7</v>
      </c>
      <c r="P11" s="59">
        <v>5.5</v>
      </c>
      <c r="Q11" s="59">
        <v>5.4</v>
      </c>
      <c r="R11" s="59">
        <v>7.3</v>
      </c>
      <c r="S11" s="56">
        <v>8.3000000000000007</v>
      </c>
      <c r="T11" s="56">
        <v>9.4</v>
      </c>
      <c r="U11" s="56">
        <v>10.5</v>
      </c>
      <c r="V11" s="56">
        <v>11.75</v>
      </c>
      <c r="W11" s="56">
        <v>13</v>
      </c>
      <c r="X11" s="56">
        <v>14.4</v>
      </c>
      <c r="Y11" s="56">
        <v>15.7</v>
      </c>
    </row>
    <row r="12" spans="2:26">
      <c r="F12" s="56">
        <v>0.6</v>
      </c>
      <c r="G12" s="59">
        <v>1.55</v>
      </c>
      <c r="H12" s="59">
        <v>1.72</v>
      </c>
      <c r="I12" s="59">
        <v>1.98</v>
      </c>
      <c r="J12" s="59">
        <v>2.2999999999999998</v>
      </c>
      <c r="K12" s="59">
        <v>2.65</v>
      </c>
      <c r="L12" s="59">
        <v>3.1</v>
      </c>
      <c r="M12" s="59">
        <v>3.6</v>
      </c>
      <c r="N12" s="59">
        <v>4.0999999999999996</v>
      </c>
      <c r="O12" s="59">
        <v>4.8</v>
      </c>
      <c r="P12" s="59">
        <v>5.5</v>
      </c>
      <c r="Q12" s="59">
        <v>6.4</v>
      </c>
      <c r="R12" s="59">
        <v>7.35</v>
      </c>
      <c r="S12" s="56">
        <v>8.4</v>
      </c>
      <c r="T12" s="56">
        <v>9.4</v>
      </c>
      <c r="U12" s="56">
        <v>10.5</v>
      </c>
      <c r="V12" s="56">
        <v>11.7</v>
      </c>
      <c r="W12" s="56">
        <v>13</v>
      </c>
      <c r="X12" s="56">
        <v>14.1</v>
      </c>
      <c r="Y12" s="56">
        <v>15.4</v>
      </c>
    </row>
    <row r="13" spans="2:26">
      <c r="F13" s="56">
        <v>0.7</v>
      </c>
      <c r="G13" s="59">
        <v>1.7</v>
      </c>
      <c r="H13" s="59">
        <v>1.88</v>
      </c>
      <c r="I13" s="59">
        <v>2.12</v>
      </c>
      <c r="J13" s="59">
        <v>2.48</v>
      </c>
      <c r="K13" s="59">
        <v>2.87</v>
      </c>
      <c r="L13" s="59">
        <v>3.3</v>
      </c>
      <c r="M13" s="59">
        <v>3.78</v>
      </c>
      <c r="N13" s="59">
        <v>4.3</v>
      </c>
      <c r="O13" s="59">
        <v>4.88</v>
      </c>
      <c r="P13" s="59">
        <v>5.6</v>
      </c>
      <c r="Q13" s="59">
        <v>6.5</v>
      </c>
      <c r="R13" s="59">
        <v>7.4</v>
      </c>
      <c r="S13" s="56">
        <v>8.5</v>
      </c>
      <c r="T13" s="56">
        <v>9.5</v>
      </c>
      <c r="U13" s="56">
        <v>10.5</v>
      </c>
      <c r="V13" s="56">
        <v>11.7</v>
      </c>
      <c r="W13" s="56">
        <v>12.85</v>
      </c>
      <c r="X13" s="56">
        <v>14</v>
      </c>
      <c r="Y13" s="56">
        <v>15.2</v>
      </c>
    </row>
    <row r="14" spans="2:26">
      <c r="F14" s="56">
        <v>0.8</v>
      </c>
      <c r="G14" s="59">
        <v>1.82</v>
      </c>
      <c r="H14" s="59">
        <v>2</v>
      </c>
      <c r="I14" s="59">
        <v>2.3199999999999998</v>
      </c>
      <c r="J14" s="59">
        <v>2.7</v>
      </c>
      <c r="K14" s="59">
        <v>3.08</v>
      </c>
      <c r="L14" s="59">
        <v>3.6</v>
      </c>
      <c r="M14" s="59">
        <v>3.92</v>
      </c>
      <c r="N14" s="59">
        <v>4.5</v>
      </c>
      <c r="O14" s="59">
        <v>5.0999999999999996</v>
      </c>
      <c r="P14" s="59">
        <v>5.75</v>
      </c>
      <c r="Q14" s="59">
        <v>6.6</v>
      </c>
      <c r="R14" s="59">
        <v>7.5</v>
      </c>
      <c r="S14" s="56">
        <v>8.6</v>
      </c>
      <c r="T14" s="56">
        <v>9.5</v>
      </c>
      <c r="U14" s="56">
        <v>10.6</v>
      </c>
      <c r="V14" s="56">
        <v>11.75</v>
      </c>
      <c r="W14" s="56">
        <v>12.8</v>
      </c>
      <c r="X14" s="56">
        <v>14</v>
      </c>
      <c r="Y14" s="56">
        <v>15.1</v>
      </c>
    </row>
    <row r="15" spans="2:26">
      <c r="F15" s="56">
        <v>0.9</v>
      </c>
      <c r="G15" s="59">
        <v>1.95</v>
      </c>
      <c r="H15" s="59">
        <v>2.2000000000000002</v>
      </c>
      <c r="I15" s="59">
        <v>2.54</v>
      </c>
      <c r="J15" s="59">
        <v>2.9</v>
      </c>
      <c r="K15" s="59">
        <v>3.3</v>
      </c>
      <c r="L15" s="59">
        <v>3.7</v>
      </c>
      <c r="M15" s="59">
        <v>4.2</v>
      </c>
      <c r="N15" s="59">
        <v>4.75</v>
      </c>
      <c r="O15" s="59">
        <v>5.3</v>
      </c>
      <c r="P15" s="59">
        <v>6</v>
      </c>
      <c r="Q15" s="59">
        <v>6.75</v>
      </c>
      <c r="R15" s="59">
        <v>7.7</v>
      </c>
      <c r="S15" s="56">
        <v>8.6999999999999993</v>
      </c>
      <c r="T15" s="56">
        <v>9.65</v>
      </c>
      <c r="U15" s="56">
        <v>10.75</v>
      </c>
      <c r="V15" s="56">
        <v>11.8</v>
      </c>
      <c r="W15" s="56">
        <v>12.9</v>
      </c>
      <c r="X15" s="56">
        <v>14</v>
      </c>
      <c r="Y15" s="56">
        <v>15</v>
      </c>
      <c r="Z15" s="56">
        <v>16</v>
      </c>
    </row>
    <row r="16" spans="2:26">
      <c r="G16" s="59"/>
      <c r="H16" s="59"/>
      <c r="I16" s="59"/>
      <c r="J16" s="59"/>
      <c r="K16" s="59"/>
      <c r="L16" s="59"/>
      <c r="M16" s="59"/>
      <c r="N16" s="59"/>
      <c r="O16" s="59"/>
      <c r="P16" s="59"/>
      <c r="Q16" s="59"/>
      <c r="R16" s="59"/>
    </row>
    <row r="17" spans="6:26">
      <c r="F17" s="56">
        <v>1</v>
      </c>
      <c r="G17" s="59">
        <v>2.11</v>
      </c>
      <c r="H17" s="59">
        <v>2.4</v>
      </c>
      <c r="I17" s="59">
        <v>2.75</v>
      </c>
      <c r="J17" s="59">
        <v>3.1</v>
      </c>
      <c r="K17" s="59">
        <v>3.5</v>
      </c>
      <c r="L17" s="59">
        <v>3.91</v>
      </c>
      <c r="M17" s="59">
        <v>4.4000000000000004</v>
      </c>
      <c r="N17" s="59">
        <v>5</v>
      </c>
      <c r="O17" s="59">
        <v>5.6</v>
      </c>
      <c r="P17" s="59">
        <v>6.2</v>
      </c>
      <c r="Q17" s="59">
        <v>7</v>
      </c>
      <c r="R17" s="59">
        <v>7.9</v>
      </c>
      <c r="S17" s="56">
        <v>8.8000000000000007</v>
      </c>
      <c r="T17" s="56">
        <v>9.75</v>
      </c>
      <c r="U17" s="56">
        <v>10.8</v>
      </c>
      <c r="V17" s="56">
        <v>11.9</v>
      </c>
      <c r="W17" s="56">
        <v>12.96</v>
      </c>
      <c r="X17" s="56">
        <v>14</v>
      </c>
      <c r="Y17" s="56">
        <v>15</v>
      </c>
      <c r="Z17" s="56">
        <v>16</v>
      </c>
    </row>
    <row r="18" spans="6:26">
      <c r="F18" s="56">
        <v>1.1000000000000001</v>
      </c>
      <c r="G18" s="59">
        <v>2.2999999999999998</v>
      </c>
      <c r="H18" s="59">
        <v>2.5499999999999998</v>
      </c>
      <c r="I18" s="59">
        <v>2.92</v>
      </c>
      <c r="J18" s="59">
        <v>3.3</v>
      </c>
      <c r="K18" s="59">
        <v>3.72</v>
      </c>
      <c r="L18" s="59">
        <v>4.2</v>
      </c>
      <c r="M18" s="59">
        <v>4.7</v>
      </c>
      <c r="N18" s="59">
        <v>5.25</v>
      </c>
      <c r="O18" s="59">
        <v>5.8</v>
      </c>
      <c r="P18" s="59">
        <v>6.55</v>
      </c>
      <c r="Q18" s="59">
        <v>7.2</v>
      </c>
      <c r="R18" s="59">
        <v>8.15</v>
      </c>
      <c r="S18" s="56">
        <v>9</v>
      </c>
      <c r="T18" s="56">
        <v>9.9</v>
      </c>
      <c r="U18" s="56">
        <v>10.95</v>
      </c>
      <c r="V18" s="56">
        <v>12</v>
      </c>
      <c r="W18" s="56">
        <v>13</v>
      </c>
      <c r="X18" s="56">
        <v>14</v>
      </c>
      <c r="Y18" s="56">
        <v>15</v>
      </c>
      <c r="Z18" s="56">
        <v>16</v>
      </c>
    </row>
    <row r="19" spans="6:26">
      <c r="F19" s="56">
        <v>1.2</v>
      </c>
      <c r="G19" s="59">
        <v>2.4</v>
      </c>
      <c r="H19" s="59">
        <v>2.75</v>
      </c>
      <c r="I19" s="59">
        <v>3.12</v>
      </c>
      <c r="J19" s="59">
        <v>3.6</v>
      </c>
      <c r="K19" s="59">
        <v>3.9</v>
      </c>
      <c r="L19" s="59">
        <v>4.3499999999999996</v>
      </c>
      <c r="M19" s="59">
        <v>4.8499999999999996</v>
      </c>
      <c r="N19" s="59">
        <v>5.5</v>
      </c>
      <c r="O19" s="59">
        <v>6.05</v>
      </c>
      <c r="P19" s="59">
        <v>6.7</v>
      </c>
      <c r="Q19" s="59">
        <v>7.5</v>
      </c>
      <c r="R19" s="59">
        <v>8.3000000000000007</v>
      </c>
      <c r="S19" s="56">
        <v>9.1999999999999993</v>
      </c>
      <c r="T19" s="56">
        <v>10</v>
      </c>
      <c r="U19" s="56">
        <v>11.02</v>
      </c>
      <c r="V19" s="56">
        <v>12.1</v>
      </c>
      <c r="W19" s="56">
        <v>13.1</v>
      </c>
      <c r="X19" s="56">
        <v>14</v>
      </c>
      <c r="Y19" s="56">
        <v>15</v>
      </c>
      <c r="Z19" s="56">
        <v>16</v>
      </c>
    </row>
    <row r="20" spans="6:26">
      <c r="F20" s="56">
        <v>1.3</v>
      </c>
      <c r="G20" s="59">
        <v>2.5499999999999998</v>
      </c>
      <c r="H20" s="59">
        <v>2.9</v>
      </c>
      <c r="I20" s="59">
        <v>3.3</v>
      </c>
      <c r="J20" s="59">
        <v>3.7</v>
      </c>
      <c r="K20" s="59">
        <v>4.2</v>
      </c>
      <c r="L20" s="59">
        <v>4.6500000000000004</v>
      </c>
      <c r="M20" s="59">
        <v>5.2</v>
      </c>
      <c r="N20" s="59">
        <v>5.7</v>
      </c>
      <c r="O20" s="59">
        <v>6.3</v>
      </c>
      <c r="P20" s="59">
        <v>7</v>
      </c>
      <c r="Q20" s="59">
        <v>7.7</v>
      </c>
      <c r="R20" s="59">
        <v>8.5500000000000007</v>
      </c>
      <c r="S20" s="56">
        <v>9.35</v>
      </c>
      <c r="T20" s="56">
        <v>10.199999999999999</v>
      </c>
      <c r="U20" s="56">
        <v>11.2</v>
      </c>
      <c r="V20" s="56">
        <v>12.25</v>
      </c>
      <c r="W20" s="56">
        <v>13.2</v>
      </c>
      <c r="X20" s="56">
        <v>14</v>
      </c>
      <c r="Y20" s="56">
        <v>15</v>
      </c>
      <c r="Z20" s="56">
        <v>16</v>
      </c>
    </row>
    <row r="21" spans="6:26">
      <c r="F21" s="56">
        <v>1.4</v>
      </c>
      <c r="G21" s="59">
        <v>2.7</v>
      </c>
      <c r="H21" s="59">
        <v>3.1</v>
      </c>
      <c r="I21" s="59">
        <v>3.5</v>
      </c>
      <c r="J21" s="59">
        <v>3.9</v>
      </c>
      <c r="K21" s="59">
        <v>4.3499999999999996</v>
      </c>
      <c r="L21" s="59">
        <v>4.8499999999999996</v>
      </c>
      <c r="M21" s="59">
        <v>5.35</v>
      </c>
      <c r="N21" s="59">
        <v>5.85</v>
      </c>
      <c r="O21" s="59">
        <v>6.5</v>
      </c>
      <c r="P21" s="59">
        <v>7.25</v>
      </c>
      <c r="Q21" s="59">
        <v>8</v>
      </c>
      <c r="R21" s="59">
        <v>8.6999999999999993</v>
      </c>
      <c r="S21" s="56">
        <v>9.5</v>
      </c>
      <c r="T21" s="56">
        <v>10.4</v>
      </c>
      <c r="U21" s="56">
        <v>11.4</v>
      </c>
      <c r="V21" s="56">
        <v>12.4</v>
      </c>
      <c r="W21" s="56">
        <v>13.25</v>
      </c>
      <c r="X21" s="56">
        <v>14.05</v>
      </c>
      <c r="Y21" s="56">
        <v>15</v>
      </c>
      <c r="Z21" s="56">
        <v>16</v>
      </c>
    </row>
    <row r="22" spans="6:26">
      <c r="G22" s="59"/>
      <c r="H22" s="59"/>
      <c r="I22" s="59"/>
      <c r="J22" s="59"/>
      <c r="K22" s="59"/>
      <c r="L22" s="59"/>
      <c r="M22" s="59"/>
      <c r="N22" s="59"/>
      <c r="O22" s="59"/>
      <c r="P22" s="59"/>
      <c r="Q22" s="59"/>
      <c r="R22" s="59"/>
    </row>
    <row r="23" spans="6:26">
      <c r="F23" s="56">
        <v>1.5</v>
      </c>
      <c r="G23" s="59">
        <v>2.85</v>
      </c>
      <c r="H23" s="59">
        <v>3.15</v>
      </c>
      <c r="I23" s="59">
        <v>3.6</v>
      </c>
      <c r="J23" s="59">
        <v>4.0999999999999996</v>
      </c>
      <c r="K23" s="59">
        <v>4.55</v>
      </c>
      <c r="L23" s="59">
        <v>5</v>
      </c>
      <c r="M23" s="59">
        <v>5.5</v>
      </c>
      <c r="N23" s="59">
        <v>6.2</v>
      </c>
      <c r="O23" s="59">
        <v>6.8</v>
      </c>
      <c r="P23" s="59">
        <v>7.5</v>
      </c>
      <c r="Q23" s="59">
        <v>8.1999999999999993</v>
      </c>
      <c r="R23" s="59">
        <v>8.85</v>
      </c>
      <c r="S23" s="56">
        <v>9.6999999999999993</v>
      </c>
      <c r="T23" s="56">
        <v>10.55</v>
      </c>
      <c r="U23" s="56">
        <v>11.5</v>
      </c>
      <c r="V23" s="56">
        <v>12.5</v>
      </c>
      <c r="W23" s="56">
        <v>13.3</v>
      </c>
      <c r="X23" s="56">
        <v>14.05</v>
      </c>
      <c r="Y23" s="56">
        <v>15.02</v>
      </c>
      <c r="Z23" s="56">
        <v>16</v>
      </c>
    </row>
    <row r="24" spans="6:26">
      <c r="F24" s="56">
        <v>1.6</v>
      </c>
      <c r="G24" s="59">
        <v>2.95</v>
      </c>
      <c r="H24" s="59">
        <v>3.4</v>
      </c>
      <c r="I24" s="59">
        <v>3.8</v>
      </c>
      <c r="J24" s="59">
        <v>4.25</v>
      </c>
      <c r="K24" s="59">
        <v>4.75</v>
      </c>
      <c r="L24" s="59">
        <v>5.2</v>
      </c>
      <c r="M24" s="59">
        <v>5.75</v>
      </c>
      <c r="N24" s="59">
        <v>6.3</v>
      </c>
      <c r="O24" s="59">
        <v>7</v>
      </c>
      <c r="P24" s="59">
        <v>7.85</v>
      </c>
      <c r="Q24" s="59">
        <v>8.4</v>
      </c>
      <c r="R24" s="59">
        <v>9</v>
      </c>
      <c r="S24" s="56">
        <v>9.8000000000000007</v>
      </c>
      <c r="T24" s="56">
        <v>10.8</v>
      </c>
      <c r="U24" s="56">
        <v>11.75</v>
      </c>
      <c r="V24" s="56">
        <v>12.6</v>
      </c>
      <c r="W24" s="56">
        <v>13.4</v>
      </c>
      <c r="X24" s="56">
        <v>14.2</v>
      </c>
      <c r="Y24" s="56">
        <v>15.1</v>
      </c>
      <c r="Z24" s="56">
        <v>16</v>
      </c>
    </row>
    <row r="25" spans="6:26">
      <c r="F25" s="56">
        <v>1.7</v>
      </c>
      <c r="G25" s="59">
        <v>3.1</v>
      </c>
      <c r="H25" s="59">
        <v>3.55</v>
      </c>
      <c r="I25" s="59">
        <v>4</v>
      </c>
      <c r="J25" s="59">
        <v>4.5</v>
      </c>
      <c r="K25" s="59">
        <v>4.9000000000000004</v>
      </c>
      <c r="L25" s="59">
        <v>5.4</v>
      </c>
      <c r="M25" s="59">
        <v>5.95</v>
      </c>
      <c r="N25" s="59">
        <v>6.5</v>
      </c>
      <c r="O25" s="59">
        <v>7.2</v>
      </c>
      <c r="P25" s="59">
        <v>7.8</v>
      </c>
      <c r="Q25" s="59">
        <v>8.5</v>
      </c>
      <c r="R25" s="59">
        <v>9.1999999999999993</v>
      </c>
      <c r="S25" s="56">
        <v>10</v>
      </c>
      <c r="T25" s="56">
        <v>10.85</v>
      </c>
      <c r="U25" s="56">
        <v>11.85</v>
      </c>
      <c r="V25" s="56">
        <v>12.75</v>
      </c>
      <c r="W25" s="56">
        <v>13.45</v>
      </c>
      <c r="X25" s="56">
        <v>14.2</v>
      </c>
      <c r="Y25" s="56">
        <v>15.1</v>
      </c>
      <c r="Z25" s="56">
        <v>16</v>
      </c>
    </row>
    <row r="26" spans="6:26">
      <c r="F26" s="56">
        <v>1.8</v>
      </c>
      <c r="G26" s="59">
        <v>3.25</v>
      </c>
      <c r="H26" s="59">
        <v>3.7</v>
      </c>
      <c r="I26" s="59">
        <v>4.2</v>
      </c>
      <c r="J26" s="59">
        <v>4.6500000000000004</v>
      </c>
      <c r="K26" s="59">
        <v>5.0999999999999996</v>
      </c>
      <c r="L26" s="59">
        <v>5.6</v>
      </c>
      <c r="M26" s="59">
        <v>6.1</v>
      </c>
      <c r="N26" s="59">
        <v>6.75</v>
      </c>
      <c r="O26" s="59">
        <v>7.4</v>
      </c>
      <c r="P26" s="59">
        <v>8</v>
      </c>
      <c r="Q26" s="59">
        <v>8.65</v>
      </c>
      <c r="R26" s="59">
        <v>9.35</v>
      </c>
      <c r="S26" s="56">
        <v>10.1</v>
      </c>
      <c r="T26" s="56">
        <v>11</v>
      </c>
      <c r="U26" s="56">
        <v>11.9</v>
      </c>
      <c r="V26" s="56">
        <v>12.8</v>
      </c>
      <c r="W26" s="56">
        <v>13.5</v>
      </c>
      <c r="X26" s="56">
        <v>14.2</v>
      </c>
      <c r="Y26" s="56">
        <v>15.1</v>
      </c>
      <c r="Z26" s="56">
        <v>16</v>
      </c>
    </row>
    <row r="27" spans="6:26">
      <c r="F27" s="56">
        <v>1.9</v>
      </c>
      <c r="G27" s="59">
        <v>3.43</v>
      </c>
      <c r="H27" s="59">
        <v>3.86</v>
      </c>
      <c r="I27" s="59">
        <v>4.3</v>
      </c>
      <c r="J27" s="59">
        <v>4.75</v>
      </c>
      <c r="K27" s="59">
        <v>5.2</v>
      </c>
      <c r="L27" s="59">
        <v>5.7</v>
      </c>
      <c r="M27" s="59">
        <v>6.3</v>
      </c>
      <c r="N27" s="59">
        <v>6.9</v>
      </c>
      <c r="O27" s="59">
        <v>7.5</v>
      </c>
      <c r="P27" s="59">
        <v>8.17</v>
      </c>
      <c r="Q27" s="59">
        <v>8.8000000000000007</v>
      </c>
      <c r="R27" s="59">
        <v>9.5</v>
      </c>
      <c r="S27" s="56">
        <v>10.199999999999999</v>
      </c>
      <c r="T27" s="56">
        <v>11</v>
      </c>
      <c r="U27" s="56">
        <v>12</v>
      </c>
      <c r="V27" s="56">
        <v>12.82</v>
      </c>
      <c r="W27" s="56">
        <v>13.55</v>
      </c>
      <c r="X27" s="56">
        <v>14.2</v>
      </c>
      <c r="Y27" s="56">
        <v>15.1</v>
      </c>
      <c r="Z27" s="56">
        <v>16</v>
      </c>
    </row>
    <row r="28" spans="6:26">
      <c r="G28" s="59"/>
      <c r="H28" s="59"/>
      <c r="I28" s="59"/>
      <c r="J28" s="59"/>
      <c r="K28" s="59"/>
      <c r="L28" s="59"/>
      <c r="M28" s="59"/>
      <c r="N28" s="59"/>
      <c r="O28" s="59"/>
      <c r="P28" s="59"/>
      <c r="Q28" s="59"/>
      <c r="R28" s="59"/>
    </row>
    <row r="29" spans="6:26">
      <c r="F29" s="56">
        <v>2</v>
      </c>
      <c r="G29" s="59">
        <v>3.5</v>
      </c>
      <c r="H29" s="59">
        <v>4</v>
      </c>
      <c r="I29" s="59">
        <v>4.5</v>
      </c>
      <c r="J29" s="59">
        <v>4.9000000000000004</v>
      </c>
      <c r="K29" s="59">
        <v>5.35</v>
      </c>
      <c r="L29" s="59">
        <v>5.8</v>
      </c>
      <c r="M29" s="59">
        <v>6.4</v>
      </c>
      <c r="N29" s="59">
        <v>7.1</v>
      </c>
      <c r="O29" s="59">
        <v>7.7</v>
      </c>
      <c r="P29" s="59">
        <v>8.3000000000000007</v>
      </c>
      <c r="Q29" s="59">
        <v>8.9</v>
      </c>
      <c r="R29" s="59">
        <v>9.6</v>
      </c>
      <c r="S29" s="56">
        <v>10.4</v>
      </c>
      <c r="T29" s="56">
        <v>11.1</v>
      </c>
      <c r="U29" s="56">
        <v>12</v>
      </c>
      <c r="V29" s="56">
        <v>12.85</v>
      </c>
      <c r="W29" s="56">
        <v>13.6</v>
      </c>
      <c r="X29" s="56">
        <v>14.3</v>
      </c>
      <c r="Y29" s="56">
        <v>15.1</v>
      </c>
      <c r="Z29" s="56">
        <v>16</v>
      </c>
    </row>
    <row r="30" spans="6:26">
      <c r="F30" s="56">
        <v>2.1</v>
      </c>
      <c r="G30" s="59">
        <v>3.6</v>
      </c>
      <c r="H30" s="59">
        <v>4.17</v>
      </c>
      <c r="I30" s="59">
        <v>4.55</v>
      </c>
      <c r="J30" s="59">
        <v>5.05</v>
      </c>
      <c r="K30" s="59">
        <v>5.5</v>
      </c>
      <c r="L30" s="59">
        <v>6</v>
      </c>
      <c r="M30" s="59">
        <v>6.6</v>
      </c>
      <c r="N30" s="59">
        <v>7.2</v>
      </c>
      <c r="O30" s="59">
        <v>7.82</v>
      </c>
      <c r="P30" s="59">
        <v>8.4499999999999993</v>
      </c>
      <c r="Q30" s="59">
        <v>9</v>
      </c>
      <c r="R30" s="59">
        <v>9.75</v>
      </c>
      <c r="S30" s="56">
        <v>10.5</v>
      </c>
      <c r="T30" s="56">
        <v>11.2</v>
      </c>
      <c r="U30" s="56">
        <v>12.1</v>
      </c>
      <c r="V30" s="56">
        <v>12.9</v>
      </c>
      <c r="W30" s="56">
        <v>13.7</v>
      </c>
      <c r="X30" s="56">
        <v>14.35</v>
      </c>
      <c r="Y30" s="56">
        <v>15.1</v>
      </c>
      <c r="Z30" s="56">
        <v>16</v>
      </c>
    </row>
    <row r="31" spans="6:26">
      <c r="F31" s="56">
        <v>2.2000000000000002</v>
      </c>
      <c r="G31" s="59">
        <v>3.75</v>
      </c>
      <c r="H31" s="59">
        <v>4.25</v>
      </c>
      <c r="I31" s="59">
        <v>4.72</v>
      </c>
      <c r="J31" s="59">
        <v>5.2</v>
      </c>
      <c r="K31" s="59">
        <v>5.6</v>
      </c>
      <c r="L31" s="59">
        <v>6.1</v>
      </c>
      <c r="M31" s="59">
        <v>6.7</v>
      </c>
      <c r="N31" s="59">
        <v>7.35</v>
      </c>
      <c r="O31" s="59">
        <v>8</v>
      </c>
      <c r="P31" s="59">
        <v>8.5500000000000007</v>
      </c>
      <c r="Q31" s="59">
        <v>9.15</v>
      </c>
      <c r="R31" s="59">
        <v>9.85</v>
      </c>
      <c r="S31" s="56">
        <v>10.6</v>
      </c>
      <c r="T31" s="56">
        <v>11.3</v>
      </c>
      <c r="U31" s="56">
        <v>12.1</v>
      </c>
      <c r="V31" s="56">
        <v>12.9</v>
      </c>
      <c r="W31" s="56">
        <v>13.7</v>
      </c>
      <c r="X31" s="56">
        <v>14.4</v>
      </c>
      <c r="Y31" s="56">
        <v>15.15</v>
      </c>
      <c r="Z31" s="56">
        <v>16</v>
      </c>
    </row>
    <row r="32" spans="6:26">
      <c r="F32" s="56">
        <v>2.2999999999999998</v>
      </c>
      <c r="G32" s="59">
        <v>3.85</v>
      </c>
      <c r="H32" s="59">
        <v>4.3499999999999996</v>
      </c>
      <c r="I32" s="59">
        <v>4.8</v>
      </c>
      <c r="J32" s="59">
        <v>5.25</v>
      </c>
      <c r="K32" s="59">
        <v>5.7</v>
      </c>
      <c r="L32" s="59">
        <v>6.22</v>
      </c>
      <c r="M32" s="59">
        <v>6.8</v>
      </c>
      <c r="N32" s="59">
        <v>7.4</v>
      </c>
      <c r="O32" s="59">
        <v>8.1</v>
      </c>
      <c r="P32" s="59">
        <v>8.65</v>
      </c>
      <c r="Q32" s="59">
        <v>9.3000000000000007</v>
      </c>
      <c r="R32" s="59">
        <v>9.9</v>
      </c>
      <c r="S32" s="56">
        <v>10.7</v>
      </c>
      <c r="T32" s="56">
        <v>11.4</v>
      </c>
      <c r="U32" s="56">
        <v>12.2</v>
      </c>
      <c r="V32" s="56">
        <v>12.95</v>
      </c>
      <c r="W32" s="56">
        <v>13.7</v>
      </c>
      <c r="X32" s="56">
        <v>14.4</v>
      </c>
      <c r="Y32" s="56">
        <v>15.2</v>
      </c>
      <c r="Z32" s="56">
        <v>16</v>
      </c>
    </row>
    <row r="33" spans="6:26">
      <c r="F33" s="56">
        <v>2.4</v>
      </c>
      <c r="G33" s="59">
        <v>3.95</v>
      </c>
      <c r="H33" s="59">
        <v>4.4000000000000004</v>
      </c>
      <c r="I33" s="59">
        <v>4.9000000000000004</v>
      </c>
      <c r="J33" s="59">
        <v>5.35</v>
      </c>
      <c r="K33" s="59">
        <v>5.8</v>
      </c>
      <c r="L33" s="59">
        <v>6.3</v>
      </c>
      <c r="M33" s="59">
        <v>6.9</v>
      </c>
      <c r="N33" s="59">
        <v>7.5</v>
      </c>
      <c r="O33" s="59">
        <v>8.1999999999999993</v>
      </c>
      <c r="P33" s="59">
        <v>8.8000000000000007</v>
      </c>
      <c r="Q33" s="59">
        <v>9.4</v>
      </c>
      <c r="R33" s="59">
        <v>10</v>
      </c>
      <c r="S33" s="56">
        <v>10.8</v>
      </c>
      <c r="T33" s="56">
        <v>11.5</v>
      </c>
      <c r="U33" s="56">
        <v>12.25</v>
      </c>
      <c r="V33" s="56">
        <v>13</v>
      </c>
      <c r="W33" s="56">
        <v>13.75</v>
      </c>
      <c r="X33" s="56">
        <v>14.45</v>
      </c>
      <c r="Y33" s="56">
        <v>15.2</v>
      </c>
      <c r="Z33" s="56">
        <v>16</v>
      </c>
    </row>
    <row r="34" spans="6:26">
      <c r="G34" s="59"/>
      <c r="I34" s="59"/>
      <c r="J34" s="59"/>
      <c r="K34" s="59"/>
      <c r="L34" s="59"/>
      <c r="M34" s="59"/>
      <c r="N34" s="59"/>
      <c r="O34" s="59"/>
      <c r="P34" s="59"/>
      <c r="Q34" s="59"/>
      <c r="R34" s="59"/>
    </row>
    <row r="35" spans="6:26">
      <c r="F35" s="56">
        <v>2.5</v>
      </c>
      <c r="G35" s="59">
        <v>4</v>
      </c>
      <c r="H35" s="56">
        <v>4.5</v>
      </c>
      <c r="I35" s="59">
        <v>4.95</v>
      </c>
      <c r="J35" s="59">
        <v>5.4</v>
      </c>
      <c r="K35" s="59">
        <v>5.85</v>
      </c>
      <c r="L35" s="59">
        <v>6.4</v>
      </c>
      <c r="M35" s="59">
        <v>6.95</v>
      </c>
      <c r="N35" s="59">
        <v>7.55</v>
      </c>
      <c r="O35" s="59">
        <v>8.25</v>
      </c>
      <c r="P35" s="59">
        <v>8.85</v>
      </c>
      <c r="Q35" s="59">
        <v>9.5</v>
      </c>
      <c r="R35" s="59">
        <v>10.050000000000001</v>
      </c>
      <c r="S35" s="56">
        <v>10.85</v>
      </c>
      <c r="T35" s="56">
        <v>11.55</v>
      </c>
      <c r="U35" s="56">
        <v>12.3</v>
      </c>
      <c r="V35" s="56">
        <v>13</v>
      </c>
      <c r="W35" s="56">
        <v>13.8</v>
      </c>
      <c r="X35" s="56">
        <v>14.5</v>
      </c>
      <c r="Y35" s="56">
        <v>15.25</v>
      </c>
      <c r="Z35" s="56">
        <v>16</v>
      </c>
    </row>
    <row r="36" spans="6:26">
      <c r="F36" s="56">
        <v>2.6</v>
      </c>
      <c r="G36" s="59">
        <v>4.07</v>
      </c>
      <c r="H36" s="56">
        <v>4.55</v>
      </c>
      <c r="I36" s="59">
        <v>5.05</v>
      </c>
      <c r="J36" s="59">
        <v>5.47</v>
      </c>
      <c r="K36" s="59">
        <v>5.95</v>
      </c>
      <c r="L36" s="59">
        <v>6.45</v>
      </c>
      <c r="M36" s="59">
        <v>7</v>
      </c>
      <c r="N36" s="59">
        <v>7.65</v>
      </c>
      <c r="O36" s="59">
        <v>8.35</v>
      </c>
      <c r="P36" s="59">
        <v>8.9499999999999993</v>
      </c>
      <c r="Q36" s="59">
        <v>9.5500000000000007</v>
      </c>
      <c r="R36" s="59">
        <v>10.1</v>
      </c>
      <c r="S36" s="56">
        <v>10.9</v>
      </c>
      <c r="T36" s="56">
        <v>11.6</v>
      </c>
      <c r="U36" s="56">
        <v>12.32</v>
      </c>
      <c r="V36" s="56">
        <v>13</v>
      </c>
      <c r="W36" s="56">
        <v>13.8</v>
      </c>
      <c r="X36" s="56">
        <v>14.5</v>
      </c>
      <c r="Y36" s="56">
        <v>15.25</v>
      </c>
      <c r="Z36" s="56">
        <v>16</v>
      </c>
    </row>
    <row r="37" spans="6:26">
      <c r="F37" s="56">
        <v>2.7</v>
      </c>
      <c r="G37" s="59">
        <v>4.0999999999999996</v>
      </c>
      <c r="H37" s="59">
        <v>4.5999999999999996</v>
      </c>
      <c r="I37" s="59">
        <v>5.0999999999999996</v>
      </c>
      <c r="J37" s="59">
        <v>5.53</v>
      </c>
      <c r="K37" s="59">
        <v>6</v>
      </c>
      <c r="L37" s="59">
        <v>6.5</v>
      </c>
      <c r="M37" s="59">
        <v>7.05</v>
      </c>
      <c r="N37" s="59">
        <v>7.7</v>
      </c>
      <c r="O37" s="59">
        <v>8.4</v>
      </c>
      <c r="P37" s="59">
        <v>9</v>
      </c>
      <c r="Q37" s="59">
        <v>9.6</v>
      </c>
      <c r="R37" s="59">
        <v>10.16</v>
      </c>
      <c r="S37" s="56">
        <v>10.92</v>
      </c>
      <c r="T37" s="56">
        <v>11.63</v>
      </c>
      <c r="U37" s="56">
        <v>12.35</v>
      </c>
      <c r="V37" s="56">
        <v>13</v>
      </c>
      <c r="W37" s="56">
        <v>13.8</v>
      </c>
      <c r="X37" s="56">
        <v>14.5</v>
      </c>
      <c r="Y37" s="56">
        <v>15.25</v>
      </c>
      <c r="Z37" s="56">
        <v>16</v>
      </c>
    </row>
    <row r="38" spans="6:26">
      <c r="F38" s="56">
        <v>2.8</v>
      </c>
      <c r="G38" s="59">
        <v>4.1500000000000004</v>
      </c>
      <c r="H38" s="59">
        <v>4.62</v>
      </c>
      <c r="I38" s="59">
        <v>5.15</v>
      </c>
      <c r="J38" s="59">
        <v>5.56</v>
      </c>
      <c r="K38" s="59">
        <v>6.05</v>
      </c>
      <c r="L38" s="59">
        <v>6.55</v>
      </c>
      <c r="M38" s="59">
        <v>7.08</v>
      </c>
      <c r="N38" s="59">
        <v>7.73</v>
      </c>
      <c r="O38" s="59">
        <v>8.4499999999999993</v>
      </c>
      <c r="P38" s="59">
        <v>9.0500000000000007</v>
      </c>
      <c r="Q38" s="59">
        <v>9.65</v>
      </c>
      <c r="R38" s="59">
        <v>10.199999999999999</v>
      </c>
      <c r="S38" s="56">
        <v>10.95</v>
      </c>
      <c r="T38" s="56">
        <v>11.65</v>
      </c>
      <c r="U38" s="56">
        <v>12.35</v>
      </c>
      <c r="V38" s="56">
        <v>13</v>
      </c>
      <c r="W38" s="56">
        <v>13.8</v>
      </c>
      <c r="X38" s="56">
        <v>14.5</v>
      </c>
      <c r="Y38" s="56">
        <v>15.25</v>
      </c>
      <c r="Z38" s="56">
        <v>16</v>
      </c>
    </row>
    <row r="39" spans="6:26">
      <c r="F39" s="56">
        <v>2.9</v>
      </c>
      <c r="G39" s="59">
        <v>4.2</v>
      </c>
      <c r="H39" s="59">
        <v>4.6500000000000004</v>
      </c>
      <c r="I39" s="59">
        <v>5.17</v>
      </c>
      <c r="J39" s="59">
        <v>5.6</v>
      </c>
      <c r="K39" s="59">
        <v>6.07</v>
      </c>
      <c r="L39" s="59">
        <v>6.57</v>
      </c>
      <c r="M39" s="59">
        <v>7.12</v>
      </c>
      <c r="N39" s="59">
        <v>7.75</v>
      </c>
      <c r="O39" s="59">
        <v>8.5</v>
      </c>
      <c r="P39" s="59">
        <v>9.1</v>
      </c>
      <c r="Q39" s="59">
        <v>9.6999999999999993</v>
      </c>
      <c r="R39" s="59">
        <v>10.23</v>
      </c>
      <c r="S39" s="56">
        <v>10.95</v>
      </c>
      <c r="T39" s="56">
        <v>11.65</v>
      </c>
      <c r="U39" s="56">
        <v>12.35</v>
      </c>
      <c r="V39" s="56">
        <v>13</v>
      </c>
      <c r="W39" s="56">
        <v>13.8</v>
      </c>
      <c r="X39" s="56">
        <v>14.5</v>
      </c>
      <c r="Y39" s="56">
        <v>15.25</v>
      </c>
      <c r="Z39" s="56">
        <v>16</v>
      </c>
    </row>
    <row r="40" spans="6:26">
      <c r="G40" s="59"/>
      <c r="H40" s="59"/>
      <c r="I40" s="59"/>
      <c r="J40" s="59"/>
      <c r="K40" s="59"/>
      <c r="L40" s="59"/>
      <c r="M40" s="59"/>
      <c r="N40" s="59"/>
      <c r="O40" s="59"/>
      <c r="P40" s="59"/>
      <c r="Q40" s="59"/>
      <c r="R40" s="59"/>
    </row>
    <row r="41" spans="6:26">
      <c r="F41" s="56">
        <v>3</v>
      </c>
      <c r="G41" s="59">
        <v>4.22</v>
      </c>
      <c r="H41" s="59">
        <v>4.67</v>
      </c>
      <c r="I41" s="59">
        <v>5.2</v>
      </c>
      <c r="J41" s="59">
        <v>5.65</v>
      </c>
      <c r="K41" s="59">
        <v>6.12</v>
      </c>
      <c r="L41" s="59">
        <v>6.6</v>
      </c>
      <c r="M41" s="59">
        <v>7.15</v>
      </c>
      <c r="N41" s="59">
        <v>7.8</v>
      </c>
      <c r="O41" s="59">
        <v>8.5500000000000007</v>
      </c>
      <c r="P41" s="59">
        <v>9.1199999999999992</v>
      </c>
      <c r="Q41" s="59">
        <v>9.6999999999999993</v>
      </c>
      <c r="R41" s="59">
        <v>10.23</v>
      </c>
      <c r="S41" s="56">
        <v>10.95</v>
      </c>
      <c r="T41" s="56">
        <v>11.65</v>
      </c>
      <c r="U41" s="56">
        <v>12.35</v>
      </c>
      <c r="V41" s="56">
        <v>13</v>
      </c>
      <c r="W41" s="56">
        <v>13.8</v>
      </c>
      <c r="X41" s="56">
        <v>14.5</v>
      </c>
      <c r="Y41" s="56">
        <v>15.25</v>
      </c>
      <c r="Z41" s="56">
        <v>16</v>
      </c>
    </row>
    <row r="42" spans="6:26">
      <c r="G42" s="59"/>
      <c r="H42" s="59"/>
      <c r="I42" s="59"/>
      <c r="J42" s="59"/>
      <c r="K42" s="59"/>
      <c r="L42" s="59"/>
      <c r="M42" s="59"/>
      <c r="N42" s="59"/>
      <c r="O42" s="59"/>
      <c r="P42" s="59"/>
      <c r="Q42" s="59"/>
      <c r="R42" s="59"/>
    </row>
    <row r="43" spans="6:26">
      <c r="G43" s="59"/>
      <c r="H43" s="59"/>
      <c r="I43" s="59"/>
      <c r="J43" s="59"/>
      <c r="K43" s="59"/>
      <c r="L43" s="59"/>
      <c r="M43" s="59"/>
      <c r="N43" s="59"/>
      <c r="O43" s="59"/>
      <c r="P43" s="59"/>
      <c r="Q43" s="59"/>
      <c r="R43" s="59"/>
    </row>
    <row r="44" spans="6:26">
      <c r="G44" s="59"/>
      <c r="H44" s="59"/>
      <c r="I44" s="59"/>
      <c r="J44" s="59"/>
      <c r="K44" s="59"/>
      <c r="L44" s="59"/>
      <c r="M44" s="59"/>
      <c r="N44" s="59"/>
      <c r="O44" s="59"/>
      <c r="P44" s="59"/>
      <c r="Q44" s="59"/>
      <c r="R44" s="59"/>
    </row>
    <row r="45" spans="6:26">
      <c r="G45" s="59"/>
      <c r="H45" s="59"/>
      <c r="I45" s="59"/>
      <c r="J45" s="59"/>
      <c r="K45" s="59"/>
      <c r="L45" s="59"/>
      <c r="M45" s="59"/>
      <c r="N45" s="59"/>
      <c r="O45" s="59"/>
      <c r="P45" s="59"/>
      <c r="Q45" s="59"/>
      <c r="R45" s="59"/>
    </row>
    <row r="46" spans="6:26">
      <c r="G46" s="59"/>
      <c r="H46" s="59"/>
      <c r="I46" s="59"/>
      <c r="J46" s="59"/>
      <c r="K46" s="59"/>
      <c r="L46" s="59"/>
      <c r="M46" s="59"/>
      <c r="N46" s="59"/>
      <c r="O46" s="59"/>
      <c r="P46" s="59"/>
      <c r="Q46" s="59"/>
      <c r="R46" s="59"/>
    </row>
    <row r="47" spans="6:26">
      <c r="G47" s="59"/>
      <c r="H47" s="59"/>
      <c r="I47" s="59"/>
      <c r="J47" s="59"/>
      <c r="K47" s="59"/>
      <c r="L47" s="59"/>
      <c r="M47" s="59"/>
      <c r="N47" s="59"/>
      <c r="O47" s="59"/>
      <c r="P47" s="59"/>
      <c r="Q47" s="59"/>
      <c r="R47" s="59"/>
    </row>
    <row r="48" spans="6:26">
      <c r="G48" s="59"/>
      <c r="H48" s="59"/>
      <c r="I48" s="59"/>
      <c r="J48" s="59"/>
      <c r="K48" s="59"/>
      <c r="L48" s="59"/>
      <c r="M48" s="59"/>
      <c r="N48" s="59"/>
      <c r="O48" s="59"/>
      <c r="P48" s="59"/>
      <c r="Q48" s="59"/>
      <c r="R48" s="59"/>
    </row>
    <row r="49" spans="7:18">
      <c r="G49" s="59"/>
      <c r="H49" s="59"/>
      <c r="I49" s="59"/>
      <c r="J49" s="59"/>
      <c r="K49" s="59"/>
      <c r="L49" s="59"/>
      <c r="M49" s="59"/>
      <c r="N49" s="59"/>
      <c r="O49" s="59"/>
      <c r="P49" s="59"/>
      <c r="Q49" s="59"/>
      <c r="R49" s="59"/>
    </row>
    <row r="50" spans="7:18">
      <c r="G50" s="59"/>
      <c r="H50" s="59"/>
      <c r="I50" s="59"/>
      <c r="J50" s="59"/>
      <c r="K50" s="59"/>
      <c r="L50" s="59"/>
      <c r="M50" s="59"/>
      <c r="N50" s="59"/>
      <c r="O50" s="59"/>
      <c r="P50" s="59"/>
      <c r="Q50" s="59"/>
      <c r="R50" s="59"/>
    </row>
    <row r="51" spans="7:18">
      <c r="G51" s="59"/>
      <c r="H51" s="59"/>
      <c r="I51" s="59"/>
      <c r="J51" s="59"/>
      <c r="K51" s="59"/>
      <c r="L51" s="59"/>
      <c r="M51" s="59"/>
      <c r="N51" s="59"/>
      <c r="O51" s="59"/>
      <c r="P51" s="59"/>
      <c r="Q51" s="59"/>
      <c r="R51" s="59"/>
    </row>
    <row r="52" spans="7:18">
      <c r="G52" s="59"/>
      <c r="H52" s="59"/>
      <c r="I52" s="59"/>
      <c r="J52" s="59"/>
      <c r="K52" s="59"/>
      <c r="L52" s="59"/>
      <c r="M52" s="59"/>
      <c r="N52" s="59"/>
      <c r="O52" s="59"/>
      <c r="P52" s="59"/>
      <c r="Q52" s="59"/>
      <c r="R52" s="59"/>
    </row>
    <row r="53" spans="7:18">
      <c r="G53" s="59"/>
      <c r="H53" s="59"/>
      <c r="I53" s="59"/>
      <c r="J53" s="59"/>
      <c r="K53" s="59"/>
      <c r="L53" s="59"/>
      <c r="M53" s="59"/>
      <c r="N53" s="59"/>
      <c r="O53" s="59"/>
      <c r="P53" s="59"/>
      <c r="Q53" s="59"/>
      <c r="R53" s="59"/>
    </row>
    <row r="54" spans="7:18">
      <c r="G54" s="59"/>
      <c r="H54" s="59"/>
      <c r="I54" s="59"/>
      <c r="J54" s="59"/>
      <c r="K54" s="59"/>
      <c r="L54" s="59"/>
      <c r="M54" s="59"/>
      <c r="N54" s="59"/>
      <c r="O54" s="59"/>
      <c r="P54" s="59"/>
      <c r="Q54" s="59"/>
      <c r="R54" s="59"/>
    </row>
    <row r="55" spans="7:18">
      <c r="G55" s="59"/>
      <c r="H55" s="59"/>
      <c r="I55" s="59"/>
      <c r="J55" s="59"/>
      <c r="K55" s="59"/>
      <c r="L55" s="59"/>
      <c r="M55" s="59"/>
      <c r="N55" s="59"/>
      <c r="O55" s="59"/>
      <c r="P55" s="59"/>
      <c r="Q55" s="59"/>
      <c r="R55" s="59"/>
    </row>
    <row r="56" spans="7:18">
      <c r="G56" s="59"/>
      <c r="H56" s="59"/>
      <c r="I56" s="59"/>
      <c r="J56" s="59"/>
      <c r="K56" s="59"/>
      <c r="L56" s="59"/>
      <c r="M56" s="59"/>
      <c r="N56" s="59"/>
      <c r="O56" s="59"/>
      <c r="P56" s="59"/>
      <c r="Q56" s="59"/>
      <c r="R56" s="59"/>
    </row>
    <row r="57" spans="7:18">
      <c r="G57" s="59"/>
      <c r="H57" s="59"/>
      <c r="I57" s="59"/>
      <c r="J57" s="59"/>
      <c r="K57" s="59"/>
      <c r="L57" s="59"/>
      <c r="M57" s="59"/>
      <c r="N57" s="59"/>
      <c r="O57" s="59"/>
      <c r="P57" s="59"/>
      <c r="Q57" s="59"/>
      <c r="R57" s="59"/>
    </row>
  </sheetData>
  <phoneticPr fontId="2"/>
  <pageMargins left="0" right="0" top="0" bottom="0" header="0" footer="0"/>
  <pageSetup paperSize="9" scale="76" orientation="landscape" horizontalDpi="4294967292" verticalDpi="4294967292"/>
  <rowBreaks count="1" manualBreakCount="1">
    <brk id="41" min="4" max="259" man="1"/>
  </rowBreaks>
  <colBreaks count="1" manualBreakCount="1">
    <brk id="26"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J10"/>
  <sheetViews>
    <sheetView workbookViewId="0">
      <selection activeCell="E10" sqref="E10"/>
    </sheetView>
  </sheetViews>
  <sheetFormatPr baseColWidth="12" defaultColWidth="10.625" defaultRowHeight="20" customHeight="1" x14ac:dyDescent="0"/>
  <cols>
    <col min="1" max="1" width="2.625" customWidth="1"/>
    <col min="4" max="4" width="2.5" customWidth="1"/>
    <col min="6" max="6" width="3" customWidth="1"/>
    <col min="8" max="8" width="23.25" customWidth="1"/>
    <col min="9" max="9" width="7.625" customWidth="1"/>
  </cols>
  <sheetData>
    <row r="3" spans="3:10" ht="20" customHeight="1">
      <c r="C3" t="s">
        <v>106</v>
      </c>
    </row>
    <row r="4" spans="3:10" ht="20" customHeight="1">
      <c r="C4" t="s">
        <v>104</v>
      </c>
    </row>
    <row r="6" spans="3:10" ht="20" customHeight="1">
      <c r="C6" s="25"/>
      <c r="D6" s="26" t="s">
        <v>92</v>
      </c>
      <c r="E6" s="25"/>
      <c r="F6" t="s">
        <v>93</v>
      </c>
      <c r="G6" s="86" t="e">
        <f>C6/E6</f>
        <v>#DIV/0!</v>
      </c>
      <c r="H6" s="22" t="s">
        <v>94</v>
      </c>
      <c r="J6" s="27" t="e">
        <f>IF(G6=2610/49800,"正解","もう一度")</f>
        <v>#DIV/0!</v>
      </c>
    </row>
    <row r="8" spans="3:10" ht="20" customHeight="1">
      <c r="C8" t="s">
        <v>105</v>
      </c>
    </row>
    <row r="10" spans="3:10" ht="20" customHeight="1">
      <c r="C10" s="25"/>
      <c r="D10" s="26" t="s">
        <v>92</v>
      </c>
      <c r="E10" s="25"/>
      <c r="F10" t="s">
        <v>93</v>
      </c>
      <c r="G10" s="86" t="e">
        <f>C10/E10</f>
        <v>#DIV/0!</v>
      </c>
      <c r="H10" s="22" t="s">
        <v>94</v>
      </c>
      <c r="J10" s="27" t="e">
        <f>IF(G10=402/49800,"正解","もう一度")</f>
        <v>#DIV/0!</v>
      </c>
    </row>
  </sheetData>
  <phoneticPr fontId="2"/>
  <pageMargins left="0.7" right="0.7" top="0.75" bottom="0.75" header="0.51200000000000001" footer="0.51200000000000001"/>
  <pageSetup paperSize="0"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27"/>
  <sheetViews>
    <sheetView workbookViewId="0">
      <selection activeCell="B19" sqref="B19:C19"/>
    </sheetView>
  </sheetViews>
  <sheetFormatPr baseColWidth="12" defaultColWidth="10.625" defaultRowHeight="20" customHeight="1" x14ac:dyDescent="0"/>
  <cols>
    <col min="1" max="1" width="2.625" customWidth="1"/>
    <col min="2" max="2" width="4.375" customWidth="1"/>
    <col min="3" max="3" width="3.75" customWidth="1"/>
    <col min="4" max="4" width="2.375" customWidth="1"/>
    <col min="5" max="5" width="4.75" customWidth="1"/>
    <col min="6" max="6" width="2.625" customWidth="1"/>
    <col min="7" max="7" width="2.5" customWidth="1"/>
    <col min="8" max="8" width="9.75" customWidth="1"/>
    <col min="9" max="9" width="4.875" customWidth="1"/>
    <col min="10" max="10" width="9.75" customWidth="1"/>
    <col min="11" max="11" width="6" customWidth="1"/>
    <col min="12" max="12" width="4.75" customWidth="1"/>
    <col min="13" max="13" width="6.75" customWidth="1"/>
    <col min="14" max="14" width="4.375" customWidth="1"/>
    <col min="15" max="15" width="3.75" customWidth="1"/>
    <col min="16" max="16" width="2.375" customWidth="1"/>
    <col min="17" max="17" width="9.75" customWidth="1"/>
    <col min="18" max="18" width="4.75" customWidth="1"/>
    <col min="19" max="19" width="9.75" customWidth="1"/>
    <col min="20" max="20" width="2.5" customWidth="1"/>
    <col min="21" max="21" width="9.75" customWidth="1"/>
    <col min="22" max="22" width="4.875" customWidth="1"/>
    <col min="23" max="23" width="9.75" customWidth="1"/>
    <col min="24" max="24" width="6" customWidth="1"/>
    <col min="25" max="25" width="4.75" customWidth="1"/>
    <col min="26" max="26" width="9.75" customWidth="1"/>
  </cols>
  <sheetData>
    <row r="2" spans="2:25" ht="20" customHeight="1">
      <c r="B2" t="s">
        <v>112</v>
      </c>
      <c r="N2" t="s">
        <v>112</v>
      </c>
    </row>
    <row r="3" spans="2:25" ht="20" customHeight="1">
      <c r="B3" t="s">
        <v>107</v>
      </c>
      <c r="N3" t="s">
        <v>108</v>
      </c>
    </row>
    <row r="4" spans="2:25" ht="20" customHeight="1">
      <c r="B4" t="s">
        <v>292</v>
      </c>
      <c r="N4" t="s">
        <v>293</v>
      </c>
    </row>
    <row r="5" spans="2:25" ht="20" customHeight="1">
      <c r="B5" s="102" t="s">
        <v>119</v>
      </c>
      <c r="C5" s="42">
        <v>1</v>
      </c>
      <c r="D5" s="103" t="s">
        <v>124</v>
      </c>
      <c r="E5" s="102" t="s">
        <v>121</v>
      </c>
      <c r="F5" s="42" t="s">
        <v>125</v>
      </c>
      <c r="G5" s="102" t="s">
        <v>122</v>
      </c>
      <c r="H5" s="42" t="s">
        <v>127</v>
      </c>
      <c r="I5" s="102" t="s">
        <v>121</v>
      </c>
      <c r="J5" s="42" t="s">
        <v>125</v>
      </c>
      <c r="K5" s="104" t="s">
        <v>123</v>
      </c>
      <c r="N5" s="102" t="s">
        <v>119</v>
      </c>
      <c r="O5" s="42">
        <v>1</v>
      </c>
      <c r="P5" s="103" t="s">
        <v>124</v>
      </c>
      <c r="Q5" s="42" t="s">
        <v>125</v>
      </c>
      <c r="R5" s="102" t="s">
        <v>121</v>
      </c>
      <c r="S5" s="42" t="s">
        <v>129</v>
      </c>
      <c r="T5" s="102" t="s">
        <v>176</v>
      </c>
      <c r="U5" s="42" t="s">
        <v>129</v>
      </c>
      <c r="V5" s="102" t="s">
        <v>121</v>
      </c>
      <c r="W5" s="42" t="s">
        <v>125</v>
      </c>
      <c r="X5" s="104" t="s">
        <v>123</v>
      </c>
    </row>
    <row r="6" spans="2:25" ht="20" customHeight="1">
      <c r="B6" s="102"/>
      <c r="C6" s="26" t="s">
        <v>120</v>
      </c>
      <c r="D6" s="103"/>
      <c r="E6" s="102"/>
      <c r="F6" s="26" t="s">
        <v>127</v>
      </c>
      <c r="G6" s="102"/>
      <c r="H6" s="26" t="s">
        <v>171</v>
      </c>
      <c r="I6" s="102"/>
      <c r="J6" s="26" t="s">
        <v>171</v>
      </c>
      <c r="K6" s="104"/>
      <c r="N6" s="102"/>
      <c r="O6" s="26" t="s">
        <v>120</v>
      </c>
      <c r="P6" s="103"/>
      <c r="Q6" s="26" t="s">
        <v>174</v>
      </c>
      <c r="R6" s="102"/>
      <c r="S6" s="26" t="s">
        <v>174</v>
      </c>
      <c r="T6" s="102"/>
      <c r="U6" s="26" t="s">
        <v>171</v>
      </c>
      <c r="V6" s="102"/>
      <c r="W6" s="26" t="s">
        <v>171</v>
      </c>
      <c r="X6" s="104"/>
    </row>
    <row r="8" spans="2:25" ht="20" customHeight="1">
      <c r="G8" t="s">
        <v>125</v>
      </c>
      <c r="H8" s="25"/>
      <c r="I8" s="53" t="s">
        <v>148</v>
      </c>
      <c r="K8" t="s">
        <v>172</v>
      </c>
      <c r="L8" s="54" t="e">
        <f>H8/H10</f>
        <v>#DIV/0!</v>
      </c>
      <c r="N8" s="70" t="s">
        <v>299</v>
      </c>
      <c r="T8" t="s">
        <v>125</v>
      </c>
      <c r="U8" s="25"/>
      <c r="V8" s="53" t="s">
        <v>148</v>
      </c>
      <c r="X8" t="s">
        <v>172</v>
      </c>
      <c r="Y8" s="54" t="e">
        <f>U8/U10</f>
        <v>#DIV/0!</v>
      </c>
    </row>
    <row r="9" spans="2:25" ht="20" customHeight="1">
      <c r="G9" t="s">
        <v>129</v>
      </c>
      <c r="H9" s="25"/>
      <c r="I9" s="53" t="s">
        <v>148</v>
      </c>
      <c r="K9" t="s">
        <v>173</v>
      </c>
      <c r="L9" s="54" t="e">
        <f>H9/H10</f>
        <v>#DIV/0!</v>
      </c>
      <c r="N9" s="70" t="s">
        <v>300</v>
      </c>
      <c r="T9" t="s">
        <v>129</v>
      </c>
      <c r="U9" s="25"/>
      <c r="V9" s="53" t="s">
        <v>148</v>
      </c>
      <c r="X9" t="s">
        <v>173</v>
      </c>
      <c r="Y9" s="54" t="e">
        <f>U9/U10</f>
        <v>#DIV/0!</v>
      </c>
    </row>
    <row r="10" spans="2:25" ht="20" customHeight="1">
      <c r="G10" t="s">
        <v>127</v>
      </c>
      <c r="H10" s="25"/>
      <c r="I10" s="53" t="s">
        <v>148</v>
      </c>
      <c r="T10" t="s">
        <v>127</v>
      </c>
      <c r="U10" s="25"/>
      <c r="V10" s="53" t="s">
        <v>148</v>
      </c>
    </row>
    <row r="12" spans="2:25" ht="20" customHeight="1">
      <c r="F12" s="66" t="s">
        <v>131</v>
      </c>
      <c r="G12" s="66" t="s">
        <v>93</v>
      </c>
      <c r="H12" s="67" t="e">
        <f>1/(2*PI())*(ATAN(H8/H10)-H10/((H10^2+H9^2)^0.5)*ATAN(H8/(H10^2+H9^2)^0.5))</f>
        <v>#DIV/0!</v>
      </c>
      <c r="R12" s="70" t="s">
        <v>301</v>
      </c>
      <c r="S12" s="65" t="s">
        <v>304</v>
      </c>
      <c r="T12" s="66" t="s">
        <v>93</v>
      </c>
      <c r="U12" s="67" t="e">
        <f>1/(2*PI())*(U8/((U10^2+U8^2)^0.5)*ATAN(U9/(U10^2+U8^2)^0.5)+U9/((U10^2+U9^2)^0.5)*ATAN(U8/(U10^2+U9^2)^0.5))</f>
        <v>#DIV/0!</v>
      </c>
    </row>
    <row r="14" spans="2:25" ht="20" customHeight="1">
      <c r="B14" t="s">
        <v>109</v>
      </c>
      <c r="R14" s="70" t="s">
        <v>302</v>
      </c>
      <c r="S14" s="65" t="s">
        <v>303</v>
      </c>
      <c r="T14" s="66" t="s">
        <v>93</v>
      </c>
      <c r="U14" s="67" t="e">
        <f>U12*4</f>
        <v>#DIV/0!</v>
      </c>
    </row>
    <row r="15" spans="2:25" ht="20" customHeight="1">
      <c r="B15" t="s">
        <v>110</v>
      </c>
      <c r="N15" s="82"/>
      <c r="O15" s="82"/>
      <c r="Q15" t="s">
        <v>111</v>
      </c>
    </row>
    <row r="16" spans="2:25" ht="20" customHeight="1">
      <c r="B16" t="s">
        <v>295</v>
      </c>
      <c r="H16" t="s">
        <v>294</v>
      </c>
      <c r="N16" s="82"/>
      <c r="O16" s="82"/>
      <c r="Q16" t="s">
        <v>295</v>
      </c>
      <c r="U16" t="s">
        <v>294</v>
      </c>
    </row>
    <row r="17" spans="2:21" ht="20" customHeight="1">
      <c r="B17" s="99"/>
      <c r="C17" s="100"/>
      <c r="H17" s="85" t="e">
        <f>B17*H12</f>
        <v>#DIV/0!</v>
      </c>
      <c r="N17" s="101"/>
      <c r="O17" s="101"/>
      <c r="Q17" s="84"/>
      <c r="U17" s="85" t="e">
        <f>Q17*U14</f>
        <v>#DIV/0!</v>
      </c>
    </row>
    <row r="18" spans="2:21" ht="20" customHeight="1">
      <c r="B18" t="s">
        <v>297</v>
      </c>
      <c r="H18" s="83" t="s">
        <v>296</v>
      </c>
      <c r="N18" s="82"/>
      <c r="O18" s="82"/>
      <c r="U18" s="83" t="s">
        <v>296</v>
      </c>
    </row>
    <row r="19" spans="2:21" ht="20" customHeight="1">
      <c r="B19" s="99"/>
      <c r="C19" s="100"/>
      <c r="H19" s="85" t="e">
        <f>B19*H12</f>
        <v>#DIV/0!</v>
      </c>
      <c r="N19" s="101"/>
      <c r="O19" s="101"/>
      <c r="Q19" s="84"/>
      <c r="U19" s="85" t="e">
        <f>Q19*U14</f>
        <v>#DIV/0!</v>
      </c>
    </row>
    <row r="20" spans="2:21" ht="20" customHeight="1">
      <c r="N20" s="82"/>
      <c r="O20" s="82"/>
    </row>
    <row r="21" spans="2:21" ht="20" customHeight="1">
      <c r="H21" s="70" t="s">
        <v>307</v>
      </c>
      <c r="U21" s="70" t="s">
        <v>307</v>
      </c>
    </row>
    <row r="24" spans="2:21" ht="20" customHeight="1">
      <c r="B24" s="70" t="s">
        <v>196</v>
      </c>
    </row>
    <row r="25" spans="2:21" ht="20" customHeight="1">
      <c r="B25" s="70" t="s">
        <v>305</v>
      </c>
    </row>
    <row r="26" spans="2:21" ht="20" customHeight="1">
      <c r="B26" s="70" t="s">
        <v>298</v>
      </c>
    </row>
    <row r="27" spans="2:21" ht="20" customHeight="1">
      <c r="B27" s="70" t="s">
        <v>306</v>
      </c>
    </row>
  </sheetData>
  <mergeCells count="16">
    <mergeCell ref="P5:P6"/>
    <mergeCell ref="R5:R6"/>
    <mergeCell ref="T5:T6"/>
    <mergeCell ref="V5:V6"/>
    <mergeCell ref="X5:X6"/>
    <mergeCell ref="B17:C17"/>
    <mergeCell ref="B19:C19"/>
    <mergeCell ref="N17:O17"/>
    <mergeCell ref="N19:O19"/>
    <mergeCell ref="B5:B6"/>
    <mergeCell ref="D5:D6"/>
    <mergeCell ref="E5:E6"/>
    <mergeCell ref="G5:G6"/>
    <mergeCell ref="I5:I6"/>
    <mergeCell ref="K5:K6"/>
    <mergeCell ref="N5:N6"/>
  </mergeCells>
  <phoneticPr fontId="2"/>
  <pageMargins left="0.7" right="0.7" top="0.75" bottom="0.75"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11</vt:i4>
      </vt:variant>
    </vt:vector>
  </HeadingPairs>
  <TitlesOfParts>
    <vt:vector size="11" baseType="lpstr">
      <vt:lpstr>見方・使い方</vt:lpstr>
      <vt:lpstr>p15-＜Ch.-2＞</vt:lpstr>
      <vt:lpstr>p13-ウェーバー＆フェヒナー</vt:lpstr>
      <vt:lpstr>p17-照明率の表</vt:lpstr>
      <vt:lpstr>p17＜Ch.-3＞</vt:lpstr>
      <vt:lpstr>p21-UGR</vt:lpstr>
      <vt:lpstr>p17-Position index</vt:lpstr>
      <vt:lpstr>p39＜Ch.4＞</vt:lpstr>
      <vt:lpstr>p41＜Ch.5＞</vt:lpstr>
      <vt:lpstr>p41-立体角投射率</vt:lpstr>
      <vt:lpstr>p42サンプルケース</vt:lpstr>
    </vt:vector>
  </TitlesOfParts>
  <Company>実践女子大学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環境デザイン研究室</dc:creator>
  <cp:lastModifiedBy>槙 究</cp:lastModifiedBy>
  <cp:lastPrinted>2011-07-26T08:49:41Z</cp:lastPrinted>
  <dcterms:created xsi:type="dcterms:W3CDTF">1999-08-10T10:26:46Z</dcterms:created>
  <dcterms:modified xsi:type="dcterms:W3CDTF">2014-04-27T08:39:00Z</dcterms:modified>
</cp:coreProperties>
</file>